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7.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8.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9.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drawings/drawing10.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drawings/drawing11.xml" ContentType="application/vnd.openxmlformats-officedocument.drawing+xml"/>
  <Override PartName="/xl/comments8.xml" ContentType="application/vnd.openxmlformats-officedocument.spreadsheetml.comments+xml"/>
  <Override PartName="/xl/threadedComments/threadedComment8.xml" ContentType="application/vnd.ms-excel.threadedcomments+xml"/>
  <Override PartName="/xl/drawings/drawing12.xml" ContentType="application/vnd.openxmlformats-officedocument.drawing+xml"/>
  <Override PartName="/xl/comments9.xml" ContentType="application/vnd.openxmlformats-officedocument.spreadsheetml.comments+xml"/>
  <Override PartName="/xl/threadedComments/threadedComment9.xml" ContentType="application/vnd.ms-excel.threadedcomments+xml"/>
  <Override PartName="/xl/drawings/drawing13.xml" ContentType="application/vnd.openxmlformats-officedocument.drawing+xml"/>
  <Override PartName="/xl/comments10.xml" ContentType="application/vnd.openxmlformats-officedocument.spreadsheetml.comments+xml"/>
  <Override PartName="/xl/threadedComments/threadedComment10.xml" ContentType="application/vnd.ms-excel.threadedcomments+xml"/>
  <Override PartName="/xl/drawings/drawing14.xml" ContentType="application/vnd.openxmlformats-officedocument.drawing+xml"/>
  <Override PartName="/xl/comments11.xml" ContentType="application/vnd.openxmlformats-officedocument.spreadsheetml.comments+xml"/>
  <Override PartName="/xl/threadedComments/threadedComment11.xml" ContentType="application/vnd.ms-excel.threadedcomments+xml"/>
  <Override PartName="/xl/drawings/drawing15.xml" ContentType="application/vnd.openxmlformats-officedocument.drawing+xml"/>
  <Override PartName="/xl/comments12.xml" ContentType="application/vnd.openxmlformats-officedocument.spreadsheetml.comments+xml"/>
  <Override PartName="/xl/threadedComments/threadedComment12.xml" ContentType="application/vnd.ms-excel.threadedcomments+xml"/>
  <Override PartName="/xl/drawings/drawing16.xml" ContentType="application/vnd.openxmlformats-officedocument.drawing+xml"/>
  <Override PartName="/xl/comments13.xml" ContentType="application/vnd.openxmlformats-officedocument.spreadsheetml.comments+xml"/>
  <Override PartName="/xl/threadedComments/threadedComment13.xml" ContentType="application/vnd.ms-excel.threadedcomments+xml"/>
  <Override PartName="/xl/drawings/drawing17.xml" ContentType="application/vnd.openxmlformats-officedocument.drawing+xml"/>
  <Override PartName="/xl/comments14.xml" ContentType="application/vnd.openxmlformats-officedocument.spreadsheetml.comments+xml"/>
  <Override PartName="/xl/threadedComments/threadedComment14.xml" ContentType="application/vnd.ms-excel.threadedcomments+xml"/>
  <Override PartName="/xl/drawings/drawing18.xml" ContentType="application/vnd.openxmlformats-officedocument.drawing+xml"/>
  <Override PartName="/xl/comments15.xml" ContentType="application/vnd.openxmlformats-officedocument.spreadsheetml.comments+xml"/>
  <Override PartName="/xl/threadedComments/threadedComment15.xml" ContentType="application/vnd.ms-excel.threadedcomments+xml"/>
  <Override PartName="/xl/drawings/drawing19.xml" ContentType="application/vnd.openxmlformats-officedocument.drawing+xml"/>
  <Override PartName="/xl/comments16.xml" ContentType="application/vnd.openxmlformats-officedocument.spreadsheetml.comments+xml"/>
  <Override PartName="/xl/threadedComments/threadedComment16.xml" ContentType="application/vnd.ms-excel.threadedcomments+xml"/>
  <Override PartName="/xl/drawings/drawing20.xml" ContentType="application/vnd.openxmlformats-officedocument.drawing+xml"/>
  <Override PartName="/xl/comments17.xml" ContentType="application/vnd.openxmlformats-officedocument.spreadsheetml.comments+xml"/>
  <Override PartName="/xl/comments18.xml" ContentType="application/vnd.openxmlformats-officedocument.spreadsheetml.comments+xml"/>
  <Override PartName="/xl/drawings/drawing2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7.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9.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0.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1.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2.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3.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34.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5.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6.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7.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8.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9.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showInkAnnotation="0" codeName="ThisWorkbook" autoCompressPictures="0" defaultThemeVersion="124226"/>
  <mc:AlternateContent xmlns:mc="http://schemas.openxmlformats.org/markup-compatibility/2006">
    <mc:Choice Requires="x15">
      <x15ac:absPath xmlns:x15ac="http://schemas.microsoft.com/office/spreadsheetml/2010/11/ac" url="/Users/tourismedurablequebec/Downloads/"/>
    </mc:Choice>
  </mc:AlternateContent>
  <xr:revisionPtr revIDLastSave="0" documentId="13_ncr:1_{802F03EE-26DB-A843-BE46-2D83ACB1362F}" xr6:coauthVersionLast="47" xr6:coauthVersionMax="47" xr10:uidLastSave="{00000000-0000-0000-0000-000000000000}"/>
  <bookViews>
    <workbookView xWindow="0" yWindow="760" windowWidth="34560" windowHeight="19560" firstSheet="1" activeTab="2" xr2:uid="{00000000-000D-0000-FFFF-FFFF00000000}"/>
  </bookViews>
  <sheets>
    <sheet name="Identifiez-vous" sheetId="69" state="hidden" r:id="rId1"/>
    <sheet name="Acceuil" sheetId="68" r:id="rId2"/>
    <sheet name="Méthodologie" sheetId="64" r:id="rId3"/>
    <sheet name="Modalités d'interprétation" sheetId="43" r:id="rId4"/>
    <sheet name="ODD 1" sheetId="46" r:id="rId5"/>
    <sheet name="ODD 2" sheetId="21" r:id="rId6"/>
    <sheet name="ODD 3" sheetId="47" r:id="rId7"/>
    <sheet name="ODD 4" sheetId="48" r:id="rId8"/>
    <sheet name="ODD 5" sheetId="49" r:id="rId9"/>
    <sheet name="ODD 6" sheetId="50" r:id="rId10"/>
    <sheet name="ODD 7" sheetId="51" r:id="rId11"/>
    <sheet name="ODD 8" sheetId="52" r:id="rId12"/>
    <sheet name="ODD 9" sheetId="53" r:id="rId13"/>
    <sheet name="ODD 10" sheetId="54" r:id="rId14"/>
    <sheet name="ODD 11" sheetId="55" r:id="rId15"/>
    <sheet name="ODD 12" sheetId="56" r:id="rId16"/>
    <sheet name="ODD 13" sheetId="57" r:id="rId17"/>
    <sheet name="ODD 14" sheetId="58" r:id="rId18"/>
    <sheet name="ODD 15" sheetId="59" r:id="rId19"/>
    <sheet name="ODD 16" sheetId="60" r:id="rId20"/>
    <sheet name="ODD 17" sheetId="61" r:id="rId21"/>
    <sheet name="Résultats détaillés" sheetId="45" state="hidden" r:id="rId22"/>
    <sheet name="Priorisation" sheetId="44" state="hidden" r:id="rId23"/>
    <sheet name="Résultats synthèse" sheetId="65" state="hidden" r:id="rId24"/>
    <sheet name="GraphiqueParODD" sheetId="67" state="hidden" r:id="rId25"/>
  </sheets>
  <externalReferences>
    <externalReference r:id="rId26"/>
  </externalReferences>
  <definedNames>
    <definedName name="_xlnm._FilterDatabase" localSheetId="21" hidden="1">'Résultats détaillés'!$B$1:$BM$107</definedName>
    <definedName name="Comp.">'ODD 1'!$N$1:$R$1</definedName>
    <definedName name="Compétences">#REF!</definedName>
    <definedName name="HTML_CodePage" hidden="1">1252</definedName>
    <definedName name="HTML_Control" localSheetId="24" hidden="1">{"'Pôle écologique'!$B$2:$K$23"}</definedName>
    <definedName name="HTML_Control" hidden="1">{"'Pôle écologique'!$B$2:$K$23"}</definedName>
    <definedName name="HTML_Description" hidden="1">""</definedName>
    <definedName name="HTML_Email" hidden="1">""</definedName>
    <definedName name="HTML_Header" hidden="1">"Pôle écologique"</definedName>
    <definedName name="HTML_LastUpdate" hidden="1">"22/09/99"</definedName>
    <definedName name="HTML_LineAfter" hidden="1">FALSE</definedName>
    <definedName name="HTML_LineBefore" hidden="1">FALSE</definedName>
    <definedName name="HTML_Name" hidden="1">"Claude Villeneuve"</definedName>
    <definedName name="HTML_OBDlg2" hidden="1">TRUE</definedName>
    <definedName name="HTML_OBDlg4" hidden="1">TRUE</definedName>
    <definedName name="HTML_OS" hidden="1">1</definedName>
    <definedName name="HTML_PathFileMac" hidden="1">"Disque Dur:Desktop Folder:Francois page web:Grille:tab1dgrilledd.html"</definedName>
    <definedName name="HTML_Title" hidden="1">"Pôle écologique"</definedName>
    <definedName name="liste_évaluation">[1]Grille!$K$6:$K$10</definedName>
    <definedName name="valeurs" localSheetId="24">#REF!</definedName>
    <definedName name="valeurs" localSheetId="2">#REF!</definedName>
    <definedName name="valeurs" localSheetId="4">#REF!</definedName>
    <definedName name="valeurs" localSheetId="13">#REF!</definedName>
    <definedName name="valeurs" localSheetId="14">#REF!</definedName>
    <definedName name="valeurs" localSheetId="15">#REF!</definedName>
    <definedName name="valeurs" localSheetId="16">#REF!</definedName>
    <definedName name="valeurs" localSheetId="17">#REF!</definedName>
    <definedName name="valeurs" localSheetId="18">#REF!</definedName>
    <definedName name="valeurs" localSheetId="19">#REF!</definedName>
    <definedName name="valeurs" localSheetId="20">#REF!</definedName>
    <definedName name="valeurs" localSheetId="6">#REF!</definedName>
    <definedName name="valeurs" localSheetId="7">#REF!</definedName>
    <definedName name="valeurs" localSheetId="8">#REF!</definedName>
    <definedName name="valeurs" localSheetId="9">#REF!</definedName>
    <definedName name="valeurs" localSheetId="10">#REF!</definedName>
    <definedName name="valeurs" localSheetId="11">#REF!</definedName>
    <definedName name="valeurs" localSheetId="12">#REF!</definedName>
    <definedName name="valeurs">#REF!</definedName>
    <definedName name="_xlnm.Print_Area" localSheetId="24">GraphiqueParODD!#REF!</definedName>
    <definedName name="_xlnm.Print_Area" localSheetId="21">'Résultats détaillés'!$B$2:$BK$107</definedName>
    <definedName name="_xlnm.Print_Area" localSheetId="23">'Résultats synthèse'!$C$2:$M$20</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V17" i="56" l="1"/>
  <c r="W17" i="56" s="1"/>
  <c r="L17" i="56"/>
  <c r="M17" i="56" s="1"/>
  <c r="BL106" i="45"/>
  <c r="BL105" i="45"/>
  <c r="BI106" i="45"/>
  <c r="BH106" i="45"/>
  <c r="BI105" i="45"/>
  <c r="BH105" i="45"/>
  <c r="H107" i="45"/>
  <c r="I107" i="45"/>
  <c r="G107" i="45"/>
  <c r="E107" i="45"/>
  <c r="F107" i="45"/>
  <c r="D107" i="45"/>
  <c r="I106" i="45"/>
  <c r="H106" i="45"/>
  <c r="G106" i="45"/>
  <c r="F106" i="45"/>
  <c r="E106" i="45"/>
  <c r="D106" i="45"/>
  <c r="BM106" i="45" s="1"/>
  <c r="D105" i="45"/>
  <c r="BM105" i="45" s="1"/>
  <c r="I105" i="45"/>
  <c r="H105" i="45"/>
  <c r="G105" i="45"/>
  <c r="F105" i="45"/>
  <c r="E105" i="45"/>
  <c r="BI32" i="45"/>
  <c r="BI33" i="45"/>
  <c r="BI34" i="45"/>
  <c r="BI35" i="45"/>
  <c r="BI29" i="45"/>
  <c r="BI30" i="45"/>
  <c r="BI31" i="45"/>
  <c r="BI28" i="45"/>
  <c r="I29" i="45"/>
  <c r="BL29" i="45" s="1"/>
  <c r="I30" i="45"/>
  <c r="I31" i="45"/>
  <c r="I32" i="45"/>
  <c r="I33" i="45"/>
  <c r="I34" i="45"/>
  <c r="BL34" i="45" s="1"/>
  <c r="I35" i="45"/>
  <c r="BL35" i="45" s="1"/>
  <c r="I28" i="45"/>
  <c r="BL28" i="45" s="1"/>
  <c r="H29" i="45"/>
  <c r="H30" i="45"/>
  <c r="H31" i="45"/>
  <c r="H32" i="45"/>
  <c r="H33" i="45"/>
  <c r="H34" i="45"/>
  <c r="H35" i="45"/>
  <c r="H28" i="45"/>
  <c r="G30" i="45"/>
  <c r="BH30" i="45" s="1"/>
  <c r="G31" i="45"/>
  <c r="BH31" i="45" s="1"/>
  <c r="G32" i="45"/>
  <c r="BH32" i="45" s="1"/>
  <c r="G33" i="45"/>
  <c r="BH33" i="45" s="1"/>
  <c r="G34" i="45"/>
  <c r="BH34" i="45" s="1"/>
  <c r="G35" i="45"/>
  <c r="BH35" i="45" s="1"/>
  <c r="G29" i="45"/>
  <c r="BH29" i="45" s="1"/>
  <c r="G28" i="45"/>
  <c r="BH28" i="45" s="1"/>
  <c r="F29" i="45"/>
  <c r="F30" i="45"/>
  <c r="F31" i="45"/>
  <c r="F32" i="45"/>
  <c r="F33" i="45"/>
  <c r="F34" i="45"/>
  <c r="F35" i="45"/>
  <c r="F28" i="45"/>
  <c r="E33" i="45"/>
  <c r="E34" i="45"/>
  <c r="E35" i="45"/>
  <c r="E29" i="45"/>
  <c r="E30" i="45"/>
  <c r="E31" i="45"/>
  <c r="E32" i="45"/>
  <c r="E28" i="45"/>
  <c r="D30" i="45"/>
  <c r="D31" i="45"/>
  <c r="D32" i="45"/>
  <c r="D33" i="45"/>
  <c r="D34" i="45"/>
  <c r="BM34" i="45" s="1"/>
  <c r="D35" i="45"/>
  <c r="BM35" i="45" s="1"/>
  <c r="D29" i="45"/>
  <c r="BM29" i="45" s="1"/>
  <c r="D28" i="45"/>
  <c r="BM28" i="45" s="1"/>
  <c r="BI18" i="45"/>
  <c r="BI17" i="45"/>
  <c r="I18" i="45"/>
  <c r="I17" i="45"/>
  <c r="H18" i="45"/>
  <c r="H17" i="45"/>
  <c r="G18" i="45"/>
  <c r="G17" i="45"/>
  <c r="F18" i="45"/>
  <c r="F17" i="45"/>
  <c r="E18" i="45"/>
  <c r="E17" i="45"/>
  <c r="D18" i="45"/>
  <c r="D17" i="45"/>
  <c r="K106" i="45" l="1"/>
  <c r="L106" i="45"/>
  <c r="BS106" i="45" s="1"/>
  <c r="BR106" i="45"/>
  <c r="K105" i="45"/>
  <c r="N105" i="45"/>
  <c r="BU105" i="45" s="1"/>
  <c r="P105" i="45"/>
  <c r="BW105" i="45" s="1"/>
  <c r="O105" i="45"/>
  <c r="BV105" i="45" s="1"/>
  <c r="BR105" i="45"/>
  <c r="R105" i="45"/>
  <c r="BY105" i="45" s="1"/>
  <c r="Q105" i="45"/>
  <c r="BX105" i="45" s="1"/>
  <c r="Q17" i="56"/>
  <c r="R17" i="56"/>
  <c r="N17" i="56"/>
  <c r="P17" i="56"/>
  <c r="O17" i="56"/>
  <c r="S17" i="56"/>
  <c r="AI17" i="56"/>
  <c r="AJ17" i="56"/>
  <c r="AG17" i="56"/>
  <c r="AV17" i="56"/>
  <c r="Y17" i="56"/>
  <c r="AU17" i="56"/>
  <c r="AF17" i="56"/>
  <c r="AD17" i="56"/>
  <c r="AM17" i="56"/>
  <c r="AT17" i="56"/>
  <c r="AQ17" i="56"/>
  <c r="AP17" i="56"/>
  <c r="AE17" i="56"/>
  <c r="AO17" i="56"/>
  <c r="AR17" i="56" s="1"/>
  <c r="AC17" i="56"/>
  <c r="AH17" i="56" s="1"/>
  <c r="AL17" i="56"/>
  <c r="AS17" i="56"/>
  <c r="Z17" i="56"/>
  <c r="AK17" i="56"/>
  <c r="X17" i="56"/>
  <c r="K35" i="45"/>
  <c r="K34" i="45"/>
  <c r="N34" i="45" s="1"/>
  <c r="BU34" i="45" s="1"/>
  <c r="P106" i="45"/>
  <c r="BW106" i="45" s="1"/>
  <c r="Q106" i="45"/>
  <c r="BX106" i="45" s="1"/>
  <c r="R106" i="45"/>
  <c r="BY106" i="45" s="1"/>
  <c r="N106" i="45"/>
  <c r="BU106" i="45" s="1"/>
  <c r="M106" i="45"/>
  <c r="BT106" i="45" s="1"/>
  <c r="O106" i="45"/>
  <c r="BV106" i="45" s="1"/>
  <c r="L105" i="45"/>
  <c r="BS105" i="45" s="1"/>
  <c r="M105" i="45"/>
  <c r="BT105" i="45" s="1"/>
  <c r="K29" i="45"/>
  <c r="Q29" i="45" s="1"/>
  <c r="BX29" i="45" s="1"/>
  <c r="K28" i="45"/>
  <c r="N28" i="45" s="1"/>
  <c r="BU28" i="45" s="1"/>
  <c r="M35" i="45"/>
  <c r="BT35" i="45" s="1"/>
  <c r="P35" i="45"/>
  <c r="BW35" i="45" s="1"/>
  <c r="BR35" i="45"/>
  <c r="O35" i="45"/>
  <c r="BV35" i="45" s="1"/>
  <c r="R35" i="45"/>
  <c r="BY35" i="45" s="1"/>
  <c r="N35" i="45"/>
  <c r="BU35" i="45" s="1"/>
  <c r="Q35" i="45"/>
  <c r="BX35" i="45" s="1"/>
  <c r="L35" i="45"/>
  <c r="BS35" i="45" s="1"/>
  <c r="M34" i="45"/>
  <c r="BT34" i="45" s="1"/>
  <c r="AA17" i="56" l="1"/>
  <c r="AN17" i="56"/>
  <c r="AB17" i="56"/>
  <c r="R34" i="45"/>
  <c r="BY34" i="45" s="1"/>
  <c r="O34" i="45"/>
  <c r="BV34" i="45" s="1"/>
  <c r="L34" i="45"/>
  <c r="BS34" i="45" s="1"/>
  <c r="Q34" i="45"/>
  <c r="BX34" i="45" s="1"/>
  <c r="BR34" i="45"/>
  <c r="P34" i="45"/>
  <c r="BW34" i="45" s="1"/>
  <c r="M29" i="45"/>
  <c r="BT29" i="45" s="1"/>
  <c r="O29" i="45"/>
  <c r="BV29" i="45" s="1"/>
  <c r="P29" i="45"/>
  <c r="BW29" i="45" s="1"/>
  <c r="R29" i="45"/>
  <c r="BY29" i="45" s="1"/>
  <c r="N29" i="45"/>
  <c r="BU29" i="45" s="1"/>
  <c r="L29" i="45"/>
  <c r="BS29" i="45" s="1"/>
  <c r="BR29" i="45"/>
  <c r="L28" i="45"/>
  <c r="BS28" i="45" s="1"/>
  <c r="P28" i="45"/>
  <c r="BW28" i="45" s="1"/>
  <c r="M28" i="45"/>
  <c r="BT28" i="45" s="1"/>
  <c r="R28" i="45"/>
  <c r="BY28" i="45" s="1"/>
  <c r="BR28" i="45"/>
  <c r="O28" i="45"/>
  <c r="BV28" i="45" s="1"/>
  <c r="T106" i="45"/>
  <c r="U106" i="45" s="1"/>
  <c r="AR106" i="45" s="1"/>
  <c r="S106" i="45"/>
  <c r="J106" i="45" s="1"/>
  <c r="AI106" i="45"/>
  <c r="AW106" i="45"/>
  <c r="AE106" i="45"/>
  <c r="V106" i="45"/>
  <c r="AH106" i="45"/>
  <c r="AK106" i="45"/>
  <c r="AP106" i="45"/>
  <c r="T105" i="45"/>
  <c r="U105" i="45" s="1"/>
  <c r="S105" i="45"/>
  <c r="J105" i="45" s="1"/>
  <c r="Q28" i="45"/>
  <c r="BX28" i="45" s="1"/>
  <c r="T35" i="45"/>
  <c r="U35" i="45" s="1"/>
  <c r="S35" i="45"/>
  <c r="J35" i="45" s="1"/>
  <c r="T34" i="45"/>
  <c r="U34" i="45" s="1"/>
  <c r="S34" i="45"/>
  <c r="J34" i="45" s="1"/>
  <c r="AB106" i="45" l="1"/>
  <c r="AD106" i="45"/>
  <c r="AC106" i="45"/>
  <c r="AG106" i="45" s="1"/>
  <c r="AU106" i="45"/>
  <c r="AL106" i="45"/>
  <c r="AQ106" i="45"/>
  <c r="AJ106" i="45"/>
  <c r="AX106" i="45" s="1"/>
  <c r="Y106" i="45"/>
  <c r="AO106" i="45"/>
  <c r="X106" i="45"/>
  <c r="AT106" i="45"/>
  <c r="AV106" i="45"/>
  <c r="W106" i="45"/>
  <c r="S29" i="45"/>
  <c r="J29" i="45" s="1"/>
  <c r="T29" i="45"/>
  <c r="U29" i="45" s="1"/>
  <c r="AW29" i="45" s="1"/>
  <c r="S28" i="45"/>
  <c r="J28" i="45" s="1"/>
  <c r="T28" i="45"/>
  <c r="U28" i="45" s="1"/>
  <c r="Y28" i="45" s="1"/>
  <c r="AS106" i="45"/>
  <c r="AF106" i="45"/>
  <c r="AN106" i="45"/>
  <c r="AM106" i="45"/>
  <c r="AL105" i="45"/>
  <c r="AS105" i="45"/>
  <c r="AC105" i="45"/>
  <c r="AB105" i="45"/>
  <c r="AW105" i="45"/>
  <c r="AK105" i="45"/>
  <c r="Y105" i="45"/>
  <c r="V105" i="45"/>
  <c r="AV105" i="45"/>
  <c r="AJ105" i="45"/>
  <c r="X105" i="45"/>
  <c r="AH105" i="45"/>
  <c r="AM105" i="45"/>
  <c r="AU105" i="45"/>
  <c r="AI105" i="45"/>
  <c r="W105" i="45"/>
  <c r="AT105" i="45"/>
  <c r="AR105" i="45"/>
  <c r="AF105" i="45"/>
  <c r="AQ105" i="45"/>
  <c r="AE105" i="45"/>
  <c r="AP105" i="45"/>
  <c r="AD105" i="45"/>
  <c r="AO105" i="45"/>
  <c r="AN105" i="45"/>
  <c r="AL35" i="45"/>
  <c r="AW35" i="45"/>
  <c r="AK35" i="45"/>
  <c r="Y35" i="45"/>
  <c r="AV35" i="45"/>
  <c r="AJ35" i="45"/>
  <c r="X35" i="45"/>
  <c r="AU35" i="45"/>
  <c r="AI35" i="45"/>
  <c r="W35" i="45"/>
  <c r="AT35" i="45"/>
  <c r="AH35" i="45"/>
  <c r="AX35" i="45" s="1"/>
  <c r="V35" i="45"/>
  <c r="AS35" i="45"/>
  <c r="AR35" i="45"/>
  <c r="AF35" i="45"/>
  <c r="AC35" i="45"/>
  <c r="AQ35" i="45"/>
  <c r="AE35" i="45"/>
  <c r="AP35" i="45"/>
  <c r="AD35" i="45"/>
  <c r="AO35" i="45"/>
  <c r="AN35" i="45"/>
  <c r="AB35" i="45"/>
  <c r="AM35" i="45"/>
  <c r="AL34" i="45"/>
  <c r="AW34" i="45"/>
  <c r="AK34" i="45"/>
  <c r="Y34" i="45"/>
  <c r="AV34" i="45"/>
  <c r="AJ34" i="45"/>
  <c r="X34" i="45"/>
  <c r="AU34" i="45"/>
  <c r="AI34" i="45"/>
  <c r="W34" i="45"/>
  <c r="AT34" i="45"/>
  <c r="AH34" i="45"/>
  <c r="V34" i="45"/>
  <c r="AS34" i="45"/>
  <c r="AB34" i="45"/>
  <c r="AR34" i="45"/>
  <c r="AF34" i="45"/>
  <c r="AM34" i="45"/>
  <c r="AQ34" i="45"/>
  <c r="AE34" i="45"/>
  <c r="AP34" i="45"/>
  <c r="AD34" i="45"/>
  <c r="AO34" i="45"/>
  <c r="AC34" i="45"/>
  <c r="AN34" i="45"/>
  <c r="AM29" i="45"/>
  <c r="AI29" i="45"/>
  <c r="W29" i="45"/>
  <c r="AT29" i="45"/>
  <c r="AH29" i="45"/>
  <c r="AS29" i="45"/>
  <c r="AB29" i="45"/>
  <c r="AF29" i="45"/>
  <c r="AD29" i="45"/>
  <c r="AO29" i="45"/>
  <c r="AC29" i="45"/>
  <c r="AN29" i="45"/>
  <c r="AL28" i="45"/>
  <c r="AW28" i="45"/>
  <c r="AK28" i="45"/>
  <c r="X28" i="45"/>
  <c r="AU28" i="45"/>
  <c r="AI28" i="45"/>
  <c r="W28" i="45"/>
  <c r="AT28" i="45"/>
  <c r="AH28" i="45"/>
  <c r="V28" i="45"/>
  <c r="AB28" i="45"/>
  <c r="AS28" i="45"/>
  <c r="AF28" i="45"/>
  <c r="AQ28" i="45"/>
  <c r="AE28" i="45"/>
  <c r="AP28" i="45"/>
  <c r="AD28" i="45"/>
  <c r="AO28" i="45"/>
  <c r="AC28" i="45"/>
  <c r="AA106" i="45" l="1"/>
  <c r="Z106" i="45"/>
  <c r="AX105" i="45"/>
  <c r="AG35" i="45"/>
  <c r="X29" i="45"/>
  <c r="AU29" i="45"/>
  <c r="AP29" i="45"/>
  <c r="AE29" i="45"/>
  <c r="AQ29" i="45"/>
  <c r="AJ29" i="45"/>
  <c r="AL29" i="45"/>
  <c r="AR29" i="45"/>
  <c r="AR28" i="45"/>
  <c r="AJ28" i="45"/>
  <c r="AM28" i="45"/>
  <c r="AV28" i="45"/>
  <c r="AN28" i="45"/>
  <c r="AV29" i="45"/>
  <c r="Y29" i="45"/>
  <c r="V29" i="45"/>
  <c r="AK29" i="45"/>
  <c r="Z105" i="45"/>
  <c r="AA105" i="45"/>
  <c r="AG105" i="45"/>
  <c r="AX28" i="45"/>
  <c r="AX34" i="45"/>
  <c r="Z35" i="45"/>
  <c r="AA35" i="45"/>
  <c r="AG34" i="45"/>
  <c r="Z34" i="45"/>
  <c r="AA34" i="45"/>
  <c r="AG29" i="45"/>
  <c r="Z29" i="45"/>
  <c r="AA29" i="45"/>
  <c r="AX29" i="45"/>
  <c r="AG28" i="45"/>
  <c r="Z28" i="45"/>
  <c r="AA28" i="45"/>
  <c r="AW16" i="48" l="1"/>
  <c r="AR16" i="48"/>
  <c r="AN16" i="48"/>
  <c r="AH16" i="48"/>
  <c r="AB16" i="48"/>
  <c r="U16" i="48"/>
  <c r="V16" i="48" s="1"/>
  <c r="AK16" i="48" s="1"/>
  <c r="T16" i="48"/>
  <c r="N16" i="48"/>
  <c r="L16" i="48"/>
  <c r="S16" i="48" s="1"/>
  <c r="AW15" i="48"/>
  <c r="AR15" i="48"/>
  <c r="AN15" i="48"/>
  <c r="AH15" i="48"/>
  <c r="AB15" i="48"/>
  <c r="U15" i="48"/>
  <c r="V15" i="48" s="1"/>
  <c r="T15" i="48"/>
  <c r="K15" i="48" s="1"/>
  <c r="S15" i="48"/>
  <c r="R15" i="48"/>
  <c r="Q15" i="48"/>
  <c r="O15" i="48"/>
  <c r="N15" i="48"/>
  <c r="M15" i="48"/>
  <c r="L15" i="48"/>
  <c r="P15" i="48" s="1"/>
  <c r="AW14" i="48"/>
  <c r="AR14" i="48"/>
  <c r="AN14" i="48"/>
  <c r="AH14" i="48"/>
  <c r="AB14" i="48"/>
  <c r="U14" i="48"/>
  <c r="V14" i="48" s="1"/>
  <c r="T14" i="48"/>
  <c r="Q14" i="48"/>
  <c r="P14" i="48"/>
  <c r="L14" i="48"/>
  <c r="N14" i="48" s="1"/>
  <c r="L13" i="48"/>
  <c r="S13" i="48" s="1"/>
  <c r="AW12" i="48"/>
  <c r="AR12" i="48"/>
  <c r="AN12" i="48"/>
  <c r="AH12" i="48"/>
  <c r="AB12" i="48"/>
  <c r="V12" i="48"/>
  <c r="AK12" i="48" s="1"/>
  <c r="U12" i="48"/>
  <c r="T12" i="48"/>
  <c r="K12" i="48" s="1"/>
  <c r="S12" i="48"/>
  <c r="O12" i="48"/>
  <c r="N12" i="48"/>
  <c r="M12" i="48"/>
  <c r="L12" i="48"/>
  <c r="R12" i="48" s="1"/>
  <c r="AW11" i="48"/>
  <c r="AR11" i="48"/>
  <c r="AN11" i="48"/>
  <c r="AH11" i="48"/>
  <c r="AB11" i="48"/>
  <c r="U11" i="48"/>
  <c r="V11" i="48" s="1"/>
  <c r="T11" i="48"/>
  <c r="K11" i="48" s="1"/>
  <c r="S11" i="48"/>
  <c r="Q11" i="48"/>
  <c r="L11" i="48"/>
  <c r="P11" i="48" s="1"/>
  <c r="L10" i="48"/>
  <c r="M10" i="48" s="1"/>
  <c r="AW9" i="48"/>
  <c r="AR9" i="48"/>
  <c r="AN9" i="48"/>
  <c r="AH9" i="48"/>
  <c r="AB9" i="48"/>
  <c r="V9" i="48"/>
  <c r="AK9" i="48" s="1"/>
  <c r="U9" i="48"/>
  <c r="T9" i="48"/>
  <c r="K9" i="48" s="1"/>
  <c r="L9" i="48"/>
  <c r="S9" i="48" s="1"/>
  <c r="AW8" i="48"/>
  <c r="AR8" i="48"/>
  <c r="AN8" i="48"/>
  <c r="AH8" i="48"/>
  <c r="AB8" i="48"/>
  <c r="U8" i="48"/>
  <c r="V8" i="48" s="1"/>
  <c r="T8" i="48"/>
  <c r="K8" i="48" s="1"/>
  <c r="L8" i="48"/>
  <c r="S8" i="48" s="1"/>
  <c r="K14" i="48"/>
  <c r="K16" i="48"/>
  <c r="I103" i="45"/>
  <c r="BL103" i="45" s="1"/>
  <c r="I101" i="45"/>
  <c r="BL101" i="45" s="1"/>
  <c r="I102" i="45"/>
  <c r="BL102" i="45" s="1"/>
  <c r="I100" i="45"/>
  <c r="BL100" i="45" s="1"/>
  <c r="BI103" i="45"/>
  <c r="BI101" i="45"/>
  <c r="BI102" i="45"/>
  <c r="BI100" i="45"/>
  <c r="H103" i="45"/>
  <c r="H102" i="45"/>
  <c r="H101" i="45"/>
  <c r="H100" i="45"/>
  <c r="G103" i="45"/>
  <c r="BH103" i="45" s="1"/>
  <c r="G101" i="45"/>
  <c r="BH101" i="45" s="1"/>
  <c r="G102" i="45"/>
  <c r="BH102" i="45" s="1"/>
  <c r="G100" i="45"/>
  <c r="BH100" i="45" s="1"/>
  <c r="F103" i="45"/>
  <c r="F101" i="45"/>
  <c r="F102" i="45"/>
  <c r="F100" i="45"/>
  <c r="E103" i="45"/>
  <c r="E101" i="45"/>
  <c r="E102" i="45"/>
  <c r="E100" i="45"/>
  <c r="D103" i="45"/>
  <c r="BM103" i="45" s="1"/>
  <c r="D102" i="45"/>
  <c r="BM102" i="45" s="1"/>
  <c r="D101" i="45"/>
  <c r="BM101" i="45" s="1"/>
  <c r="D100" i="45"/>
  <c r="BM100" i="45" s="1"/>
  <c r="BI97" i="45"/>
  <c r="BI98" i="45"/>
  <c r="BI96" i="45"/>
  <c r="BI95" i="45"/>
  <c r="BI92" i="45"/>
  <c r="BI93" i="45"/>
  <c r="BI94" i="45"/>
  <c r="I97" i="45"/>
  <c r="BL97" i="45" s="1"/>
  <c r="I98" i="45"/>
  <c r="BL98" i="45" s="1"/>
  <c r="I96" i="45"/>
  <c r="BL96" i="45" s="1"/>
  <c r="I92" i="45"/>
  <c r="BL92" i="45" s="1"/>
  <c r="I93" i="45"/>
  <c r="BL93" i="45" s="1"/>
  <c r="I94" i="45"/>
  <c r="BL94" i="45" s="1"/>
  <c r="I95" i="45"/>
  <c r="BL95" i="45" s="1"/>
  <c r="H97" i="45"/>
  <c r="H98" i="45"/>
  <c r="H96" i="45"/>
  <c r="H92" i="45"/>
  <c r="H93" i="45"/>
  <c r="H94" i="45"/>
  <c r="H95" i="45"/>
  <c r="G97" i="45"/>
  <c r="BH97" i="45" s="1"/>
  <c r="G98" i="45"/>
  <c r="BH98" i="45" s="1"/>
  <c r="G96" i="45"/>
  <c r="BH96" i="45" s="1"/>
  <c r="G92" i="45"/>
  <c r="BH92" i="45" s="1"/>
  <c r="G93" i="45"/>
  <c r="BH93" i="45" s="1"/>
  <c r="G94" i="45"/>
  <c r="BH94" i="45" s="1"/>
  <c r="G95" i="45"/>
  <c r="BH95" i="45" s="1"/>
  <c r="F97" i="45"/>
  <c r="F98" i="45"/>
  <c r="F96" i="45"/>
  <c r="F92" i="45"/>
  <c r="F93" i="45"/>
  <c r="F94" i="45"/>
  <c r="F95" i="45"/>
  <c r="E97" i="45"/>
  <c r="E98" i="45"/>
  <c r="E96" i="45"/>
  <c r="E91" i="45"/>
  <c r="E92" i="45"/>
  <c r="E93" i="45"/>
  <c r="E94" i="45"/>
  <c r="E95" i="45"/>
  <c r="D97" i="45"/>
  <c r="BM97" i="45" s="1"/>
  <c r="D98" i="45"/>
  <c r="D96" i="45"/>
  <c r="BM96" i="45" s="1"/>
  <c r="D92" i="45"/>
  <c r="BM92" i="45" s="1"/>
  <c r="D93" i="45"/>
  <c r="BM93" i="45" s="1"/>
  <c r="D94" i="45"/>
  <c r="BM94" i="45" s="1"/>
  <c r="D95" i="45"/>
  <c r="BM95" i="45" s="1"/>
  <c r="D91" i="45"/>
  <c r="E88" i="45"/>
  <c r="F88" i="45"/>
  <c r="BI85" i="45"/>
  <c r="I85" i="45"/>
  <c r="BL85" i="45" s="1"/>
  <c r="H85" i="45"/>
  <c r="G84" i="45"/>
  <c r="G85" i="45"/>
  <c r="BH85" i="45" s="1"/>
  <c r="F85" i="45"/>
  <c r="E86" i="45"/>
  <c r="E84" i="45"/>
  <c r="E85" i="45"/>
  <c r="D86" i="45"/>
  <c r="D84" i="45"/>
  <c r="D85" i="45"/>
  <c r="D83" i="45"/>
  <c r="BI80" i="45"/>
  <c r="BI81" i="45"/>
  <c r="BI79" i="45"/>
  <c r="BI75" i="45"/>
  <c r="BI76" i="45"/>
  <c r="BI77" i="45"/>
  <c r="BI78" i="45"/>
  <c r="BI74" i="45"/>
  <c r="I80" i="45"/>
  <c r="BL80" i="45" s="1"/>
  <c r="I81" i="45"/>
  <c r="BL81" i="45" s="1"/>
  <c r="I79" i="45"/>
  <c r="BL79" i="45" s="1"/>
  <c r="I75" i="45"/>
  <c r="I76" i="45"/>
  <c r="I77" i="45"/>
  <c r="BL77" i="45" s="1"/>
  <c r="I78" i="45"/>
  <c r="BL78" i="45" s="1"/>
  <c r="I74" i="45"/>
  <c r="H80" i="45"/>
  <c r="H81" i="45"/>
  <c r="H79" i="45"/>
  <c r="H75" i="45"/>
  <c r="H76" i="45"/>
  <c r="H77" i="45"/>
  <c r="H78" i="45"/>
  <c r="H74" i="45"/>
  <c r="G81" i="45"/>
  <c r="G80" i="45"/>
  <c r="BH80" i="45" s="1"/>
  <c r="G79" i="45"/>
  <c r="BH79" i="45" s="1"/>
  <c r="G78" i="45"/>
  <c r="G75" i="45"/>
  <c r="G76" i="45"/>
  <c r="G77" i="45"/>
  <c r="G74" i="45"/>
  <c r="F80" i="45"/>
  <c r="F81" i="45"/>
  <c r="F79" i="45"/>
  <c r="F75" i="45"/>
  <c r="F76" i="45"/>
  <c r="F77" i="45"/>
  <c r="F78" i="45"/>
  <c r="F74" i="45"/>
  <c r="E80" i="45"/>
  <c r="E81" i="45"/>
  <c r="E79" i="45"/>
  <c r="E78" i="45"/>
  <c r="E75" i="45"/>
  <c r="E76" i="45"/>
  <c r="E77" i="45"/>
  <c r="E74" i="45"/>
  <c r="D80" i="45"/>
  <c r="D81" i="45"/>
  <c r="D79" i="45"/>
  <c r="D75" i="45"/>
  <c r="D76" i="45"/>
  <c r="D77" i="45"/>
  <c r="D78" i="45"/>
  <c r="D74" i="45"/>
  <c r="BI65" i="45"/>
  <c r="BI66" i="45"/>
  <c r="BI67" i="45"/>
  <c r="BI68" i="45"/>
  <c r="BI69" i="45"/>
  <c r="BI70" i="45"/>
  <c r="BI71" i="45"/>
  <c r="BI72" i="45"/>
  <c r="I65" i="45"/>
  <c r="BL65" i="45" s="1"/>
  <c r="I66" i="45"/>
  <c r="BL66" i="45" s="1"/>
  <c r="I67" i="45"/>
  <c r="BL67" i="45" s="1"/>
  <c r="I68" i="45"/>
  <c r="BL68" i="45" s="1"/>
  <c r="I69" i="45"/>
  <c r="BL69" i="45" s="1"/>
  <c r="I70" i="45"/>
  <c r="BL70" i="45" s="1"/>
  <c r="I71" i="45"/>
  <c r="BL71" i="45" s="1"/>
  <c r="I72" i="45"/>
  <c r="I64" i="45"/>
  <c r="H65" i="45"/>
  <c r="H66" i="45"/>
  <c r="H67" i="45"/>
  <c r="H68" i="45"/>
  <c r="H69" i="45"/>
  <c r="H70" i="45"/>
  <c r="H71" i="45"/>
  <c r="H72" i="45"/>
  <c r="H64" i="45"/>
  <c r="G71" i="45"/>
  <c r="BH71" i="45" s="1"/>
  <c r="G72" i="45"/>
  <c r="BH72" i="45" s="1"/>
  <c r="G69" i="45"/>
  <c r="BH69" i="45" s="1"/>
  <c r="G70" i="45"/>
  <c r="BH70" i="45" s="1"/>
  <c r="G67" i="45"/>
  <c r="BH67" i="45" s="1"/>
  <c r="G68" i="45"/>
  <c r="BH68" i="45" s="1"/>
  <c r="G65" i="45"/>
  <c r="BH65" i="45" s="1"/>
  <c r="G66" i="45"/>
  <c r="G64" i="45"/>
  <c r="F72" i="45"/>
  <c r="F69" i="45"/>
  <c r="F70" i="45"/>
  <c r="F71" i="45"/>
  <c r="F66" i="45"/>
  <c r="F67" i="45"/>
  <c r="F68" i="45"/>
  <c r="F65" i="45"/>
  <c r="F64" i="45"/>
  <c r="E72" i="45"/>
  <c r="E70" i="45"/>
  <c r="E71" i="45"/>
  <c r="E69" i="45"/>
  <c r="E65" i="45"/>
  <c r="E66" i="45"/>
  <c r="E67" i="45"/>
  <c r="E68" i="45"/>
  <c r="E64" i="45"/>
  <c r="E62" i="45"/>
  <c r="D65" i="45"/>
  <c r="BM65" i="45" s="1"/>
  <c r="D66" i="45"/>
  <c r="BM66" i="45" s="1"/>
  <c r="D67" i="45"/>
  <c r="BM67" i="45" s="1"/>
  <c r="D68" i="45"/>
  <c r="BM68" i="45" s="1"/>
  <c r="D69" i="45"/>
  <c r="BM69" i="45" s="1"/>
  <c r="D70" i="45"/>
  <c r="BM70" i="45" s="1"/>
  <c r="D71" i="45"/>
  <c r="BM71" i="45" s="1"/>
  <c r="D72" i="45"/>
  <c r="D64" i="45"/>
  <c r="BI62" i="45"/>
  <c r="BI61" i="45"/>
  <c r="BI60" i="45"/>
  <c r="I62" i="45"/>
  <c r="I61" i="45"/>
  <c r="I60" i="45"/>
  <c r="H62" i="45"/>
  <c r="H61" i="45"/>
  <c r="H60" i="45"/>
  <c r="G62" i="45"/>
  <c r="BH62" i="45" s="1"/>
  <c r="G61" i="45"/>
  <c r="G60" i="45"/>
  <c r="F62" i="45"/>
  <c r="F61" i="45"/>
  <c r="F60" i="45"/>
  <c r="E61" i="45"/>
  <c r="E60" i="45"/>
  <c r="D62" i="45"/>
  <c r="D61" i="45"/>
  <c r="D60" i="45"/>
  <c r="BI44" i="45"/>
  <c r="E58" i="45"/>
  <c r="D58" i="45"/>
  <c r="BI57" i="45"/>
  <c r="I57" i="45"/>
  <c r="BL57" i="45" s="1"/>
  <c r="H57" i="45"/>
  <c r="G57" i="45"/>
  <c r="BH57" i="45" s="1"/>
  <c r="F57" i="45"/>
  <c r="E57" i="45"/>
  <c r="D57" i="45"/>
  <c r="BM57" i="45" s="1"/>
  <c r="BI56" i="45"/>
  <c r="I56" i="45"/>
  <c r="BL56" i="45" s="1"/>
  <c r="H56" i="45"/>
  <c r="G56" i="45"/>
  <c r="BH56" i="45" s="1"/>
  <c r="F56" i="45"/>
  <c r="E56" i="45"/>
  <c r="D56" i="45"/>
  <c r="BM56" i="45" s="1"/>
  <c r="BI55" i="45"/>
  <c r="I55" i="45"/>
  <c r="BL55" i="45" s="1"/>
  <c r="H55" i="45"/>
  <c r="G55" i="45"/>
  <c r="BH55" i="45" s="1"/>
  <c r="F55" i="45"/>
  <c r="E55" i="45"/>
  <c r="D55" i="45"/>
  <c r="BM55" i="45" s="1"/>
  <c r="BI54" i="45"/>
  <c r="BI53" i="45"/>
  <c r="I54" i="45"/>
  <c r="BL54" i="45" s="1"/>
  <c r="H54" i="45"/>
  <c r="G54" i="45"/>
  <c r="BH54" i="45" s="1"/>
  <c r="F54" i="45"/>
  <c r="E54" i="45"/>
  <c r="D54" i="45"/>
  <c r="BM54" i="45" s="1"/>
  <c r="D53" i="45"/>
  <c r="I53" i="45"/>
  <c r="H53" i="45"/>
  <c r="G53" i="45"/>
  <c r="F53" i="45"/>
  <c r="E53" i="45"/>
  <c r="D52" i="45"/>
  <c r="I49" i="45"/>
  <c r="BL49" i="45" s="1"/>
  <c r="H49" i="45"/>
  <c r="G49" i="45"/>
  <c r="BH49" i="45" s="1"/>
  <c r="F49" i="45"/>
  <c r="E49" i="45"/>
  <c r="D49" i="45"/>
  <c r="BM49" i="45" s="1"/>
  <c r="BI48" i="45"/>
  <c r="BI49" i="45"/>
  <c r="I48" i="45"/>
  <c r="BL48" i="45" s="1"/>
  <c r="H48" i="45"/>
  <c r="G47" i="45"/>
  <c r="G48" i="45"/>
  <c r="BH48" i="45" s="1"/>
  <c r="F48" i="45"/>
  <c r="E48" i="45"/>
  <c r="D48" i="45"/>
  <c r="BM48" i="45" s="1"/>
  <c r="I44" i="45"/>
  <c r="BL44" i="45" s="1"/>
  <c r="I45" i="45"/>
  <c r="I46" i="45"/>
  <c r="I47" i="45"/>
  <c r="H44" i="45"/>
  <c r="H45" i="45"/>
  <c r="H46" i="45"/>
  <c r="H47" i="45"/>
  <c r="G44" i="45"/>
  <c r="G45" i="45"/>
  <c r="G46" i="45"/>
  <c r="F44" i="45"/>
  <c r="F45" i="45"/>
  <c r="F46" i="45"/>
  <c r="F47" i="45"/>
  <c r="E44" i="45"/>
  <c r="E45" i="45"/>
  <c r="E46" i="45"/>
  <c r="E47" i="45"/>
  <c r="D44" i="45"/>
  <c r="BM44" i="45" s="1"/>
  <c r="D45" i="45"/>
  <c r="D46" i="45"/>
  <c r="D47" i="45"/>
  <c r="BI41" i="45"/>
  <c r="I41" i="45"/>
  <c r="H41" i="45"/>
  <c r="G41" i="45"/>
  <c r="F41" i="45"/>
  <c r="E41" i="45"/>
  <c r="D41" i="45"/>
  <c r="BI40" i="45"/>
  <c r="I40" i="45"/>
  <c r="H40" i="45"/>
  <c r="G40" i="45"/>
  <c r="F40" i="45"/>
  <c r="E40" i="45"/>
  <c r="D40" i="45"/>
  <c r="BI39" i="45"/>
  <c r="I39" i="45"/>
  <c r="H39" i="45"/>
  <c r="G39" i="45"/>
  <c r="F39" i="45"/>
  <c r="E39" i="45"/>
  <c r="D39" i="45"/>
  <c r="BI38" i="45"/>
  <c r="I38" i="45"/>
  <c r="H38" i="45"/>
  <c r="G38" i="45"/>
  <c r="F38" i="45"/>
  <c r="E38" i="45"/>
  <c r="D38" i="45"/>
  <c r="BI37" i="45"/>
  <c r="I37" i="45"/>
  <c r="BL37" i="45" s="1"/>
  <c r="H37" i="45"/>
  <c r="G37" i="45"/>
  <c r="BH37" i="45" s="1"/>
  <c r="F37" i="45"/>
  <c r="E37" i="45"/>
  <c r="D37" i="45"/>
  <c r="BM37" i="45" s="1"/>
  <c r="BI26" i="45"/>
  <c r="I26" i="45"/>
  <c r="H26" i="45"/>
  <c r="G26" i="45"/>
  <c r="BH26" i="45" s="1"/>
  <c r="F26" i="45"/>
  <c r="E26" i="45"/>
  <c r="D26" i="45"/>
  <c r="BM26" i="45" s="1"/>
  <c r="BI25" i="45"/>
  <c r="I25" i="45"/>
  <c r="BL25" i="45" s="1"/>
  <c r="H25" i="45"/>
  <c r="F25" i="45"/>
  <c r="E25" i="45"/>
  <c r="D25" i="45"/>
  <c r="BM25" i="45" s="1"/>
  <c r="BI24" i="45"/>
  <c r="I24" i="45"/>
  <c r="BL24" i="45" s="1"/>
  <c r="H24" i="45"/>
  <c r="G24" i="45"/>
  <c r="BH24" i="45" s="1"/>
  <c r="F24" i="45"/>
  <c r="E24" i="45"/>
  <c r="D24" i="45"/>
  <c r="BM24" i="45" s="1"/>
  <c r="BI23" i="45"/>
  <c r="I23" i="45"/>
  <c r="BL23" i="45" s="1"/>
  <c r="H23" i="45"/>
  <c r="G23" i="45"/>
  <c r="F23" i="45"/>
  <c r="E23" i="45"/>
  <c r="D23" i="45"/>
  <c r="BM23" i="45" s="1"/>
  <c r="BI22" i="45"/>
  <c r="I22" i="45"/>
  <c r="BL22" i="45" s="1"/>
  <c r="H22" i="45"/>
  <c r="H21" i="45"/>
  <c r="G22" i="45"/>
  <c r="BH22" i="45" s="1"/>
  <c r="F22" i="45"/>
  <c r="E22" i="45"/>
  <c r="D22" i="45"/>
  <c r="BM22" i="45" s="1"/>
  <c r="D21" i="45"/>
  <c r="BM21" i="45" s="1"/>
  <c r="D20" i="45"/>
  <c r="BL26" i="45"/>
  <c r="BI21" i="45"/>
  <c r="I21" i="45"/>
  <c r="BL21" i="45" s="1"/>
  <c r="G21" i="45"/>
  <c r="BH21" i="45" s="1"/>
  <c r="G25" i="45"/>
  <c r="BH25" i="45" s="1"/>
  <c r="F21" i="45"/>
  <c r="E21" i="45"/>
  <c r="BI14" i="45"/>
  <c r="BI15" i="45"/>
  <c r="I15" i="45"/>
  <c r="H15" i="45"/>
  <c r="G15" i="45"/>
  <c r="F15" i="45"/>
  <c r="G14" i="45"/>
  <c r="F14" i="45"/>
  <c r="E14" i="45"/>
  <c r="D14" i="45"/>
  <c r="E15" i="45"/>
  <c r="D15" i="45"/>
  <c r="I14" i="45"/>
  <c r="H14" i="45"/>
  <c r="BI13" i="45"/>
  <c r="I13" i="45"/>
  <c r="H13" i="45"/>
  <c r="G13" i="45"/>
  <c r="F13" i="45"/>
  <c r="E13" i="45"/>
  <c r="D13" i="45"/>
  <c r="BI12" i="45"/>
  <c r="I12" i="45"/>
  <c r="H12" i="45"/>
  <c r="G12" i="45"/>
  <c r="F12" i="45"/>
  <c r="E12" i="45"/>
  <c r="D12" i="45"/>
  <c r="I5" i="45"/>
  <c r="I10" i="45"/>
  <c r="I8" i="45"/>
  <c r="BL8" i="45" s="1"/>
  <c r="I9" i="45"/>
  <c r="BL9" i="45" s="1"/>
  <c r="I7" i="45"/>
  <c r="BL7" i="45" s="1"/>
  <c r="BI10" i="45"/>
  <c r="G10" i="45"/>
  <c r="F10" i="45"/>
  <c r="E10" i="45"/>
  <c r="D10" i="45"/>
  <c r="BI7" i="45"/>
  <c r="BI8" i="45"/>
  <c r="BI9" i="45"/>
  <c r="H8" i="45"/>
  <c r="H9" i="45"/>
  <c r="G9" i="45"/>
  <c r="BH9" i="45" s="1"/>
  <c r="F9" i="45"/>
  <c r="E9" i="45"/>
  <c r="D9" i="45"/>
  <c r="BM9" i="45" s="1"/>
  <c r="G8" i="45"/>
  <c r="BH8" i="45" s="1"/>
  <c r="F8" i="45"/>
  <c r="E8" i="45"/>
  <c r="F7" i="45"/>
  <c r="E7" i="45"/>
  <c r="D8" i="45"/>
  <c r="BM8" i="45" s="1"/>
  <c r="D7" i="45"/>
  <c r="BM7" i="45" s="1"/>
  <c r="H7" i="45"/>
  <c r="H5" i="45"/>
  <c r="G7" i="45"/>
  <c r="BH7" i="45" s="1"/>
  <c r="G5" i="45"/>
  <c r="BH5" i="45" s="1"/>
  <c r="BI5" i="45"/>
  <c r="F5" i="45"/>
  <c r="E5" i="45"/>
  <c r="R11" i="48" l="1"/>
  <c r="O14" i="48"/>
  <c r="O16" i="48"/>
  <c r="N10" i="48"/>
  <c r="R10" i="48"/>
  <c r="S10" i="48"/>
  <c r="M11" i="48"/>
  <c r="N11" i="48"/>
  <c r="O11" i="48"/>
  <c r="AM9" i="48"/>
  <c r="K100" i="45"/>
  <c r="Q100" i="45" s="1"/>
  <c r="BX100" i="45" s="1"/>
  <c r="K44" i="45"/>
  <c r="BR44" i="45" s="1"/>
  <c r="K102" i="45"/>
  <c r="BR102" i="45" s="1"/>
  <c r="K94" i="45"/>
  <c r="L94" i="45" s="1"/>
  <c r="BS94" i="45" s="1"/>
  <c r="K101" i="45"/>
  <c r="BR101" i="45" s="1"/>
  <c r="AK14" i="48"/>
  <c r="AM14" i="48"/>
  <c r="AL14" i="48"/>
  <c r="Z14" i="48"/>
  <c r="O10" i="48"/>
  <c r="P12" i="48"/>
  <c r="R14" i="48"/>
  <c r="P10" i="48"/>
  <c r="Q12" i="48"/>
  <c r="S14" i="48"/>
  <c r="Z9" i="48"/>
  <c r="Q10" i="48"/>
  <c r="Z16" i="48"/>
  <c r="M8" i="48"/>
  <c r="M9" i="48"/>
  <c r="M13" i="48"/>
  <c r="O8" i="48"/>
  <c r="N9" i="48"/>
  <c r="AL9" i="48"/>
  <c r="N13" i="48"/>
  <c r="M16" i="48"/>
  <c r="P8" i="48"/>
  <c r="O9" i="48"/>
  <c r="O13" i="48"/>
  <c r="AL16" i="48"/>
  <c r="Q8" i="48"/>
  <c r="P9" i="48"/>
  <c r="Z12" i="48"/>
  <c r="P13" i="48"/>
  <c r="M14" i="48"/>
  <c r="AM16" i="48"/>
  <c r="Q9" i="48"/>
  <c r="Q13" i="48"/>
  <c r="P16" i="48"/>
  <c r="R9" i="48"/>
  <c r="R13" i="48"/>
  <c r="Q16" i="48"/>
  <c r="AL12" i="48"/>
  <c r="R16" i="48"/>
  <c r="AM12" i="48"/>
  <c r="AC16" i="48"/>
  <c r="AO16" i="48"/>
  <c r="AD16" i="48"/>
  <c r="AP16" i="48"/>
  <c r="AE16" i="48"/>
  <c r="AQ16" i="48"/>
  <c r="AF16" i="48"/>
  <c r="AG16" i="48"/>
  <c r="AS16" i="48"/>
  <c r="AT16" i="48"/>
  <c r="W16" i="48"/>
  <c r="AI16" i="48"/>
  <c r="AU16" i="48"/>
  <c r="X16" i="48"/>
  <c r="AJ16" i="48"/>
  <c r="AV16" i="48"/>
  <c r="Y16" i="48"/>
  <c r="AK15" i="48"/>
  <c r="Y15" i="48"/>
  <c r="AV15" i="48"/>
  <c r="AJ15" i="48"/>
  <c r="X15" i="48"/>
  <c r="AU15" i="48"/>
  <c r="AI15" i="48"/>
  <c r="W15" i="48"/>
  <c r="AT15" i="48"/>
  <c r="AS15" i="48"/>
  <c r="AG15" i="48"/>
  <c r="AF15" i="48"/>
  <c r="Z15" i="48"/>
  <c r="AQ15" i="48"/>
  <c r="AE15" i="48"/>
  <c r="AP15" i="48"/>
  <c r="AD15" i="48"/>
  <c r="AO15" i="48"/>
  <c r="AC15" i="48"/>
  <c r="AM15" i="48"/>
  <c r="AL15" i="48"/>
  <c r="AC14" i="48"/>
  <c r="AO14" i="48"/>
  <c r="AD14" i="48"/>
  <c r="AP14" i="48"/>
  <c r="AE14" i="48"/>
  <c r="AQ14" i="48"/>
  <c r="AF14" i="48"/>
  <c r="AG14" i="48"/>
  <c r="AS14" i="48"/>
  <c r="AT14" i="48"/>
  <c r="W14" i="48"/>
  <c r="AI14" i="48"/>
  <c r="AU14" i="48"/>
  <c r="X14" i="48"/>
  <c r="AJ14" i="48"/>
  <c r="AV14" i="48"/>
  <c r="Y14" i="48"/>
  <c r="AC12" i="48"/>
  <c r="AO12" i="48"/>
  <c r="AD12" i="48"/>
  <c r="AP12" i="48"/>
  <c r="AE12" i="48"/>
  <c r="AQ12" i="48"/>
  <c r="AF12" i="48"/>
  <c r="AG12" i="48"/>
  <c r="AS12" i="48"/>
  <c r="AT12" i="48"/>
  <c r="W12" i="48"/>
  <c r="AI12" i="48"/>
  <c r="AU12" i="48"/>
  <c r="X12" i="48"/>
  <c r="AJ12" i="48"/>
  <c r="AV12" i="48"/>
  <c r="Y12" i="48"/>
  <c r="AK11" i="48"/>
  <c r="Y11" i="48"/>
  <c r="AV11" i="48"/>
  <c r="AJ11" i="48"/>
  <c r="X11" i="48"/>
  <c r="AU11" i="48"/>
  <c r="AI11" i="48"/>
  <c r="W11" i="48"/>
  <c r="AL11" i="48"/>
  <c r="AT11" i="48"/>
  <c r="AS11" i="48"/>
  <c r="AG11" i="48"/>
  <c r="Z11" i="48"/>
  <c r="AF11" i="48"/>
  <c r="AQ11" i="48"/>
  <c r="AE11" i="48"/>
  <c r="AP11" i="48"/>
  <c r="AD11" i="48"/>
  <c r="AM11" i="48"/>
  <c r="AO11" i="48"/>
  <c r="AC11" i="48"/>
  <c r="T10" i="48"/>
  <c r="K10" i="48" s="1"/>
  <c r="AC9" i="48"/>
  <c r="AO9" i="48"/>
  <c r="AD9" i="48"/>
  <c r="AP9" i="48"/>
  <c r="AE9" i="48"/>
  <c r="AQ9" i="48"/>
  <c r="AF9" i="48"/>
  <c r="AG9" i="48"/>
  <c r="AS9" i="48"/>
  <c r="AT9" i="48"/>
  <c r="W9" i="48"/>
  <c r="AI9" i="48"/>
  <c r="AU9" i="48"/>
  <c r="X9" i="48"/>
  <c r="AJ9" i="48"/>
  <c r="AV9" i="48"/>
  <c r="Y9" i="48"/>
  <c r="AV8" i="48"/>
  <c r="AJ8" i="48"/>
  <c r="X8" i="48"/>
  <c r="AF8" i="48"/>
  <c r="AU8" i="48"/>
  <c r="AI8" i="48"/>
  <c r="W8" i="48"/>
  <c r="AT8" i="48"/>
  <c r="AS8" i="48"/>
  <c r="AG8" i="48"/>
  <c r="AQ8" i="48"/>
  <c r="AE8" i="48"/>
  <c r="AP8" i="48"/>
  <c r="AD8" i="48"/>
  <c r="AO8" i="48"/>
  <c r="AC8" i="48"/>
  <c r="AM8" i="48"/>
  <c r="AL8" i="48"/>
  <c r="Z8" i="48"/>
  <c r="AK8" i="48"/>
  <c r="Y8" i="48"/>
  <c r="N8" i="48"/>
  <c r="R8" i="48"/>
  <c r="K103" i="45"/>
  <c r="M103" i="45" s="1"/>
  <c r="BT103" i="45" s="1"/>
  <c r="L102" i="45"/>
  <c r="BS102" i="45" s="1"/>
  <c r="K48" i="45"/>
  <c r="K26" i="45"/>
  <c r="M26" i="45" s="1"/>
  <c r="BT26" i="45" s="1"/>
  <c r="AG95" i="45"/>
  <c r="AX94" i="45"/>
  <c r="AG71" i="45"/>
  <c r="K71" i="45"/>
  <c r="N71" i="45" s="1"/>
  <c r="BU71" i="45" s="1"/>
  <c r="K79" i="45"/>
  <c r="K85" i="45"/>
  <c r="AG69" i="45"/>
  <c r="AG94" i="45"/>
  <c r="AG85" i="45"/>
  <c r="K57" i="45"/>
  <c r="K80" i="45"/>
  <c r="AG96" i="45"/>
  <c r="K54" i="45"/>
  <c r="R54" i="45" s="1"/>
  <c r="BY54" i="45" s="1"/>
  <c r="K97" i="45"/>
  <c r="AX93" i="45"/>
  <c r="K66" i="45"/>
  <c r="N66" i="45" s="1"/>
  <c r="BU66" i="45" s="1"/>
  <c r="AX85" i="45"/>
  <c r="K92" i="45"/>
  <c r="AG92" i="45"/>
  <c r="AX97" i="45"/>
  <c r="AX96" i="45"/>
  <c r="P94" i="45"/>
  <c r="BW94" i="45" s="1"/>
  <c r="K25" i="45"/>
  <c r="AX56" i="45"/>
  <c r="K95" i="45"/>
  <c r="AX95" i="45"/>
  <c r="AG93" i="45"/>
  <c r="K93" i="45"/>
  <c r="M93" i="45" s="1"/>
  <c r="BT93" i="45" s="1"/>
  <c r="AG70" i="45"/>
  <c r="K96" i="45"/>
  <c r="AG97" i="45"/>
  <c r="AX92" i="45"/>
  <c r="AG24" i="45"/>
  <c r="K55" i="45"/>
  <c r="K70" i="45"/>
  <c r="O70" i="45" s="1"/>
  <c r="BV70" i="45" s="1"/>
  <c r="AX66" i="45"/>
  <c r="M94" i="45"/>
  <c r="BT94" i="45" s="1"/>
  <c r="AX68" i="45"/>
  <c r="AG57" i="45"/>
  <c r="AX70" i="45"/>
  <c r="AG68" i="45"/>
  <c r="BH66" i="45"/>
  <c r="AX71" i="45"/>
  <c r="AX79" i="45"/>
  <c r="AX44" i="45"/>
  <c r="K67" i="45"/>
  <c r="N67" i="45" s="1"/>
  <c r="BU67" i="45" s="1"/>
  <c r="AX80" i="45"/>
  <c r="AG65" i="45"/>
  <c r="AG56" i="45"/>
  <c r="K37" i="45"/>
  <c r="AG55" i="45"/>
  <c r="K56" i="45"/>
  <c r="K68" i="45"/>
  <c r="N68" i="45" s="1"/>
  <c r="BU68" i="45" s="1"/>
  <c r="AX67" i="45"/>
  <c r="K23" i="45"/>
  <c r="K65" i="45"/>
  <c r="L65" i="45" s="1"/>
  <c r="BS65" i="45" s="1"/>
  <c r="AX65" i="45"/>
  <c r="K69" i="45"/>
  <c r="L69" i="45" s="1"/>
  <c r="BS69" i="45" s="1"/>
  <c r="AX24" i="45"/>
  <c r="AX57" i="45"/>
  <c r="AX54" i="45"/>
  <c r="AG44" i="45"/>
  <c r="AG67" i="45"/>
  <c r="AG80" i="45"/>
  <c r="AG66" i="45"/>
  <c r="AG79" i="45"/>
  <c r="AX69" i="45"/>
  <c r="AX55" i="45"/>
  <c r="AG54" i="45"/>
  <c r="K49" i="45"/>
  <c r="AX21" i="45"/>
  <c r="AX23" i="45"/>
  <c r="K22" i="45"/>
  <c r="K24" i="45"/>
  <c r="AG23" i="45"/>
  <c r="AG25" i="45"/>
  <c r="AG22" i="45"/>
  <c r="AG21" i="45"/>
  <c r="AX25" i="45"/>
  <c r="K21" i="45"/>
  <c r="AX22" i="45"/>
  <c r="BH23" i="45"/>
  <c r="AG8" i="45"/>
  <c r="AX7" i="45"/>
  <c r="AG9" i="45"/>
  <c r="AX9" i="45"/>
  <c r="K9" i="45"/>
  <c r="M9" i="45" s="1"/>
  <c r="BT9" i="45" s="1"/>
  <c r="AX8" i="45"/>
  <c r="K7" i="45"/>
  <c r="N7" i="45" s="1"/>
  <c r="BU7" i="45" s="1"/>
  <c r="AG7" i="45"/>
  <c r="K8" i="45"/>
  <c r="N8" i="45" s="1"/>
  <c r="BU8" i="45" s="1"/>
  <c r="N101" i="45" l="1"/>
  <c r="BU101" i="45" s="1"/>
  <c r="O100" i="45"/>
  <c r="BV100" i="45" s="1"/>
  <c r="M100" i="45"/>
  <c r="BT100" i="45" s="1"/>
  <c r="P100" i="45"/>
  <c r="BW100" i="45" s="1"/>
  <c r="L100" i="45"/>
  <c r="BS100" i="45" s="1"/>
  <c r="R100" i="45"/>
  <c r="BY100" i="45" s="1"/>
  <c r="N44" i="45"/>
  <c r="BU44" i="45" s="1"/>
  <c r="L44" i="45"/>
  <c r="BS44" i="45" s="1"/>
  <c r="P44" i="45"/>
  <c r="BW44" i="45" s="1"/>
  <c r="M44" i="45"/>
  <c r="BT44" i="45" s="1"/>
  <c r="Q44" i="45"/>
  <c r="BX44" i="45" s="1"/>
  <c r="R44" i="45"/>
  <c r="BY44" i="45" s="1"/>
  <c r="O44" i="45"/>
  <c r="BV44" i="45" s="1"/>
  <c r="U10" i="48"/>
  <c r="V10" i="48" s="1"/>
  <c r="AK10" i="48" s="1"/>
  <c r="AA11" i="48"/>
  <c r="AA9" i="48"/>
  <c r="O94" i="45"/>
  <c r="BV94" i="45" s="1"/>
  <c r="R94" i="45"/>
  <c r="BY94" i="45" s="1"/>
  <c r="Q94" i="45"/>
  <c r="BX94" i="45" s="1"/>
  <c r="L101" i="45"/>
  <c r="BS101" i="45" s="1"/>
  <c r="M71" i="45"/>
  <c r="BT71" i="45" s="1"/>
  <c r="O102" i="45"/>
  <c r="BV102" i="45" s="1"/>
  <c r="Q101" i="45"/>
  <c r="BX101" i="45" s="1"/>
  <c r="P102" i="45"/>
  <c r="BW102" i="45" s="1"/>
  <c r="Q102" i="45"/>
  <c r="BX102" i="45" s="1"/>
  <c r="R102" i="45"/>
  <c r="BY102" i="45" s="1"/>
  <c r="N102" i="45"/>
  <c r="BU102" i="45" s="1"/>
  <c r="M102" i="45"/>
  <c r="BT102" i="45" s="1"/>
  <c r="N80" i="45"/>
  <c r="BU80" i="45" s="1"/>
  <c r="BR80" i="45"/>
  <c r="L79" i="45"/>
  <c r="BS79" i="45" s="1"/>
  <c r="BR79" i="45"/>
  <c r="N37" i="45"/>
  <c r="BU37" i="45" s="1"/>
  <c r="BR37" i="45"/>
  <c r="Q85" i="45"/>
  <c r="BX85" i="45" s="1"/>
  <c r="BR85" i="45"/>
  <c r="R101" i="45"/>
  <c r="BY101" i="45" s="1"/>
  <c r="M101" i="45"/>
  <c r="BT101" i="45" s="1"/>
  <c r="O101" i="45"/>
  <c r="BV101" i="45" s="1"/>
  <c r="P101" i="45"/>
  <c r="BW101" i="45" s="1"/>
  <c r="N96" i="45"/>
  <c r="BU96" i="45" s="1"/>
  <c r="BR96" i="45"/>
  <c r="L92" i="45"/>
  <c r="BS92" i="45" s="1"/>
  <c r="BR92" i="45"/>
  <c r="N24" i="45"/>
  <c r="BU24" i="45" s="1"/>
  <c r="BR24" i="45"/>
  <c r="L103" i="45"/>
  <c r="BS103" i="45" s="1"/>
  <c r="BR103" i="45"/>
  <c r="N22" i="45"/>
  <c r="BU22" i="45" s="1"/>
  <c r="BR22" i="45"/>
  <c r="M95" i="45"/>
  <c r="BT95" i="45" s="1"/>
  <c r="BR95" i="45"/>
  <c r="N23" i="45"/>
  <c r="BU23" i="45" s="1"/>
  <c r="BR23" i="45"/>
  <c r="R97" i="45"/>
  <c r="BY97" i="45" s="1"/>
  <c r="BR97" i="45"/>
  <c r="L93" i="45"/>
  <c r="BS93" i="45" s="1"/>
  <c r="BR93" i="45"/>
  <c r="M55" i="45"/>
  <c r="BT55" i="45" s="1"/>
  <c r="BR55" i="45"/>
  <c r="N25" i="45"/>
  <c r="BU25" i="45" s="1"/>
  <c r="BR25" i="45"/>
  <c r="N54" i="45"/>
  <c r="BU54" i="45" s="1"/>
  <c r="BR54" i="45"/>
  <c r="N94" i="45"/>
  <c r="BU94" i="45" s="1"/>
  <c r="BR94" i="45"/>
  <c r="O49" i="45"/>
  <c r="BV49" i="45" s="1"/>
  <c r="BR49" i="45"/>
  <c r="N26" i="45"/>
  <c r="BU26" i="45" s="1"/>
  <c r="BR26" i="45"/>
  <c r="R56" i="45"/>
  <c r="BY56" i="45" s="1"/>
  <c r="BR56" i="45"/>
  <c r="N48" i="45"/>
  <c r="BU48" i="45" s="1"/>
  <c r="BR48" i="45"/>
  <c r="N21" i="45"/>
  <c r="BU21" i="45" s="1"/>
  <c r="BR21" i="45"/>
  <c r="N57" i="45"/>
  <c r="BU57" i="45" s="1"/>
  <c r="BR57" i="45"/>
  <c r="N100" i="45"/>
  <c r="BU100" i="45" s="1"/>
  <c r="BR100" i="45"/>
  <c r="U13" i="48"/>
  <c r="V13" i="48" s="1"/>
  <c r="T13" i="48"/>
  <c r="K13" i="48" s="1"/>
  <c r="AA12" i="48"/>
  <c r="AA14" i="48"/>
  <c r="AA15" i="48"/>
  <c r="AA16" i="48"/>
  <c r="AC10" i="48"/>
  <c r="AA8" i="48"/>
  <c r="Q80" i="45"/>
  <c r="BX80" i="45" s="1"/>
  <c r="L48" i="45"/>
  <c r="BS48" i="45" s="1"/>
  <c r="P48" i="45"/>
  <c r="BW48" i="45" s="1"/>
  <c r="O48" i="45"/>
  <c r="BV48" i="45" s="1"/>
  <c r="M48" i="45"/>
  <c r="BT48" i="45" s="1"/>
  <c r="R48" i="45"/>
  <c r="BY48" i="45" s="1"/>
  <c r="Q48" i="45"/>
  <c r="BX48" i="45" s="1"/>
  <c r="L26" i="45"/>
  <c r="BS26" i="45" s="1"/>
  <c r="L54" i="45"/>
  <c r="BS54" i="45" s="1"/>
  <c r="R26" i="45"/>
  <c r="BY26" i="45" s="1"/>
  <c r="N103" i="45"/>
  <c r="R103" i="45"/>
  <c r="BY103" i="45" s="1"/>
  <c r="Q103" i="45"/>
  <c r="BX103" i="45" s="1"/>
  <c r="P103" i="45"/>
  <c r="BW103" i="45" s="1"/>
  <c r="O103" i="45"/>
  <c r="BV103" i="45" s="1"/>
  <c r="P26" i="45"/>
  <c r="BW26" i="45" s="1"/>
  <c r="T100" i="45"/>
  <c r="U100" i="45" s="1"/>
  <c r="S100" i="45"/>
  <c r="J100" i="45" s="1"/>
  <c r="Q66" i="45"/>
  <c r="BX66" i="45" s="1"/>
  <c r="M92" i="45"/>
  <c r="BT92" i="45" s="1"/>
  <c r="N85" i="45"/>
  <c r="BU85" i="45" s="1"/>
  <c r="R66" i="45"/>
  <c r="BY66" i="45" s="1"/>
  <c r="Q26" i="45"/>
  <c r="BX26" i="45" s="1"/>
  <c r="O67" i="45"/>
  <c r="BV67" i="45" s="1"/>
  <c r="R85" i="45"/>
  <c r="BY85" i="45" s="1"/>
  <c r="P85" i="45"/>
  <c r="BW85" i="45" s="1"/>
  <c r="BR66" i="45"/>
  <c r="L85" i="45"/>
  <c r="BS85" i="45" s="1"/>
  <c r="O26" i="45"/>
  <c r="BV26" i="45" s="1"/>
  <c r="P71" i="45"/>
  <c r="BW71" i="45" s="1"/>
  <c r="O85" i="45"/>
  <c r="BV85" i="45" s="1"/>
  <c r="M85" i="45"/>
  <c r="BT85" i="45" s="1"/>
  <c r="O66" i="45"/>
  <c r="BV66" i="45" s="1"/>
  <c r="L55" i="45"/>
  <c r="M54" i="45"/>
  <c r="Q54" i="45"/>
  <c r="BX54" i="45" s="1"/>
  <c r="P54" i="45"/>
  <c r="BW54" i="45" s="1"/>
  <c r="O54" i="45"/>
  <c r="BV54" i="45" s="1"/>
  <c r="R68" i="45"/>
  <c r="BY68" i="45" s="1"/>
  <c r="R71" i="45"/>
  <c r="BY71" i="45" s="1"/>
  <c r="BR71" i="45"/>
  <c r="N79" i="45"/>
  <c r="BU79" i="45" s="1"/>
  <c r="R79" i="45"/>
  <c r="BY79" i="45" s="1"/>
  <c r="M68" i="45"/>
  <c r="BT68" i="45" s="1"/>
  <c r="O71" i="45"/>
  <c r="BV71" i="45" s="1"/>
  <c r="Q79" i="45"/>
  <c r="BX79" i="45" s="1"/>
  <c r="M79" i="45"/>
  <c r="BT79" i="45" s="1"/>
  <c r="Q97" i="45"/>
  <c r="BX97" i="45" s="1"/>
  <c r="P79" i="45"/>
  <c r="BW79" i="45" s="1"/>
  <c r="Q71" i="45"/>
  <c r="BX71" i="45" s="1"/>
  <c r="L97" i="45"/>
  <c r="BS97" i="45" s="1"/>
  <c r="N97" i="45"/>
  <c r="BU97" i="45" s="1"/>
  <c r="O57" i="45"/>
  <c r="BV57" i="45" s="1"/>
  <c r="M23" i="45"/>
  <c r="BT23" i="45" s="1"/>
  <c r="M66" i="45"/>
  <c r="BT66" i="45" s="1"/>
  <c r="L66" i="45"/>
  <c r="BS66" i="45" s="1"/>
  <c r="M96" i="45"/>
  <c r="BT96" i="45" s="1"/>
  <c r="L68" i="45"/>
  <c r="BS68" i="45" s="1"/>
  <c r="P66" i="45"/>
  <c r="BW66" i="45" s="1"/>
  <c r="M97" i="45"/>
  <c r="BT97" i="45" s="1"/>
  <c r="P97" i="45"/>
  <c r="BW97" i="45" s="1"/>
  <c r="Q57" i="45"/>
  <c r="BX57" i="45" s="1"/>
  <c r="L70" i="45"/>
  <c r="BS70" i="45" s="1"/>
  <c r="L57" i="45"/>
  <c r="BS57" i="45" s="1"/>
  <c r="L71" i="45"/>
  <c r="BS71" i="45" s="1"/>
  <c r="BR68" i="45"/>
  <c r="O79" i="45"/>
  <c r="BV79" i="45" s="1"/>
  <c r="O97" i="45"/>
  <c r="BV97" i="45" s="1"/>
  <c r="R80" i="45"/>
  <c r="BY80" i="45" s="1"/>
  <c r="P57" i="45"/>
  <c r="BW57" i="45" s="1"/>
  <c r="L95" i="45"/>
  <c r="P80" i="45"/>
  <c r="BW80" i="45" s="1"/>
  <c r="P70" i="45"/>
  <c r="BW70" i="45" s="1"/>
  <c r="R96" i="45"/>
  <c r="BY96" i="45" s="1"/>
  <c r="O80" i="45"/>
  <c r="BV80" i="45" s="1"/>
  <c r="P25" i="45"/>
  <c r="BW25" i="45" s="1"/>
  <c r="O25" i="45"/>
  <c r="BV25" i="45" s="1"/>
  <c r="M80" i="45"/>
  <c r="BT80" i="45" s="1"/>
  <c r="Q96" i="45"/>
  <c r="BX96" i="45" s="1"/>
  <c r="L80" i="45"/>
  <c r="BS80" i="45" s="1"/>
  <c r="R57" i="45"/>
  <c r="BY57" i="45" s="1"/>
  <c r="M57" i="45"/>
  <c r="BT57" i="45" s="1"/>
  <c r="N95" i="45"/>
  <c r="BU95" i="45" s="1"/>
  <c r="Q95" i="45"/>
  <c r="BX95" i="45" s="1"/>
  <c r="P95" i="45"/>
  <c r="BW95" i="45" s="1"/>
  <c r="O95" i="45"/>
  <c r="BV95" i="45" s="1"/>
  <c r="L96" i="45"/>
  <c r="BS96" i="45" s="1"/>
  <c r="Q70" i="45"/>
  <c r="BX70" i="45" s="1"/>
  <c r="N70" i="45"/>
  <c r="BU70" i="45" s="1"/>
  <c r="R55" i="45"/>
  <c r="BY55" i="45" s="1"/>
  <c r="O96" i="45"/>
  <c r="BV96" i="45" s="1"/>
  <c r="O55" i="45"/>
  <c r="BV55" i="45" s="1"/>
  <c r="R95" i="45"/>
  <c r="BY95" i="45" s="1"/>
  <c r="M25" i="45"/>
  <c r="BT25" i="45" s="1"/>
  <c r="L25" i="45"/>
  <c r="BS25" i="45" s="1"/>
  <c r="N55" i="45"/>
  <c r="BU55" i="45" s="1"/>
  <c r="O69" i="45"/>
  <c r="BV69" i="45" s="1"/>
  <c r="P96" i="45"/>
  <c r="BW96" i="45" s="1"/>
  <c r="M70" i="45"/>
  <c r="BT70" i="45" s="1"/>
  <c r="R25" i="45"/>
  <c r="BY25" i="45" s="1"/>
  <c r="Q55" i="45"/>
  <c r="BX55" i="45" s="1"/>
  <c r="M69" i="45"/>
  <c r="BT69" i="45" s="1"/>
  <c r="R70" i="45"/>
  <c r="BY70" i="45" s="1"/>
  <c r="BR70" i="45"/>
  <c r="P55" i="45"/>
  <c r="BW55" i="45" s="1"/>
  <c r="N93" i="45"/>
  <c r="BU93" i="45" s="1"/>
  <c r="R93" i="45"/>
  <c r="BY93" i="45" s="1"/>
  <c r="O93" i="45"/>
  <c r="BV93" i="45" s="1"/>
  <c r="Q93" i="45"/>
  <c r="BX93" i="45" s="1"/>
  <c r="P93" i="45"/>
  <c r="BW93" i="45" s="1"/>
  <c r="Q25" i="45"/>
  <c r="BX25" i="45" s="1"/>
  <c r="N92" i="45"/>
  <c r="BU92" i="45" s="1"/>
  <c r="R92" i="45"/>
  <c r="BY92" i="45" s="1"/>
  <c r="Q92" i="45"/>
  <c r="BX92" i="45" s="1"/>
  <c r="P92" i="45"/>
  <c r="BW92" i="45" s="1"/>
  <c r="O92" i="45"/>
  <c r="BV92" i="45" s="1"/>
  <c r="L23" i="45"/>
  <c r="BS23" i="45" s="1"/>
  <c r="M65" i="45"/>
  <c r="BT65" i="45" s="1"/>
  <c r="R23" i="45"/>
  <c r="BY23" i="45" s="1"/>
  <c r="M49" i="45"/>
  <c r="BT49" i="45" s="1"/>
  <c r="P23" i="45"/>
  <c r="BW23" i="45" s="1"/>
  <c r="BR65" i="45"/>
  <c r="Q23" i="45"/>
  <c r="BX23" i="45" s="1"/>
  <c r="O23" i="45"/>
  <c r="BV23" i="45" s="1"/>
  <c r="Q56" i="45"/>
  <c r="BX56" i="45" s="1"/>
  <c r="R67" i="45"/>
  <c r="BY67" i="45" s="1"/>
  <c r="O56" i="45"/>
  <c r="BV56" i="45" s="1"/>
  <c r="M56" i="45"/>
  <c r="BT56" i="45" s="1"/>
  <c r="BR67" i="45"/>
  <c r="P56" i="45"/>
  <c r="BW56" i="45" s="1"/>
  <c r="M37" i="45"/>
  <c r="BT37" i="45" s="1"/>
  <c r="N56" i="45"/>
  <c r="BU56" i="45" s="1"/>
  <c r="L67" i="45"/>
  <c r="BS67" i="45" s="1"/>
  <c r="P67" i="45"/>
  <c r="BW67" i="45" s="1"/>
  <c r="M67" i="45"/>
  <c r="BT67" i="45" s="1"/>
  <c r="Q67" i="45"/>
  <c r="BX67" i="45" s="1"/>
  <c r="P68" i="45"/>
  <c r="BW68" i="45" s="1"/>
  <c r="N69" i="45"/>
  <c r="BU69" i="45" s="1"/>
  <c r="R69" i="45"/>
  <c r="BY69" i="45" s="1"/>
  <c r="Q69" i="45"/>
  <c r="BX69" i="45" s="1"/>
  <c r="BR69" i="45"/>
  <c r="Q68" i="45"/>
  <c r="BX68" i="45" s="1"/>
  <c r="L37" i="45"/>
  <c r="BS37" i="45" s="1"/>
  <c r="R37" i="45"/>
  <c r="BY37" i="45" s="1"/>
  <c r="O37" i="45"/>
  <c r="BV37" i="45" s="1"/>
  <c r="P69" i="45"/>
  <c r="BW69" i="45" s="1"/>
  <c r="P37" i="45"/>
  <c r="BW37" i="45" s="1"/>
  <c r="N65" i="45"/>
  <c r="BU65" i="45" s="1"/>
  <c r="O65" i="45"/>
  <c r="BV65" i="45" s="1"/>
  <c r="R65" i="45"/>
  <c r="BY65" i="45" s="1"/>
  <c r="Q65" i="45"/>
  <c r="BX65" i="45" s="1"/>
  <c r="P65" i="45"/>
  <c r="BW65" i="45" s="1"/>
  <c r="Q37" i="45"/>
  <c r="BX37" i="45" s="1"/>
  <c r="L56" i="45"/>
  <c r="BS56" i="45" s="1"/>
  <c r="O68" i="45"/>
  <c r="BV68" i="45" s="1"/>
  <c r="R22" i="45"/>
  <c r="BY22" i="45" s="1"/>
  <c r="Q22" i="45"/>
  <c r="BX22" i="45" s="1"/>
  <c r="P22" i="45"/>
  <c r="BW22" i="45" s="1"/>
  <c r="L22" i="45"/>
  <c r="BS22" i="45" s="1"/>
  <c r="L49" i="45"/>
  <c r="BS49" i="45" s="1"/>
  <c r="M22" i="45"/>
  <c r="BT22" i="45" s="1"/>
  <c r="O22" i="45"/>
  <c r="BV22" i="45" s="1"/>
  <c r="M7" i="45"/>
  <c r="BT7" i="45" s="1"/>
  <c r="N49" i="45"/>
  <c r="BU49" i="45" s="1"/>
  <c r="R49" i="45"/>
  <c r="BY49" i="45" s="1"/>
  <c r="Q49" i="45"/>
  <c r="BX49" i="45" s="1"/>
  <c r="P49" i="45"/>
  <c r="BW49" i="45" s="1"/>
  <c r="M24" i="45"/>
  <c r="BT24" i="45" s="1"/>
  <c r="L24" i="45"/>
  <c r="BS24" i="45" s="1"/>
  <c r="Q24" i="45"/>
  <c r="BX24" i="45" s="1"/>
  <c r="P24" i="45"/>
  <c r="BW24" i="45" s="1"/>
  <c r="R7" i="45"/>
  <c r="BY7" i="45" s="1"/>
  <c r="Q7" i="45"/>
  <c r="BX7" i="45" s="1"/>
  <c r="O24" i="45"/>
  <c r="BV24" i="45" s="1"/>
  <c r="O7" i="45"/>
  <c r="BV7" i="45" s="1"/>
  <c r="R24" i="45"/>
  <c r="BY24" i="45" s="1"/>
  <c r="R9" i="45"/>
  <c r="BY9" i="45" s="1"/>
  <c r="P9" i="45"/>
  <c r="BW9" i="45" s="1"/>
  <c r="R21" i="45"/>
  <c r="BY21" i="45" s="1"/>
  <c r="P7" i="45"/>
  <c r="BW7" i="45" s="1"/>
  <c r="Q9" i="45"/>
  <c r="BX9" i="45" s="1"/>
  <c r="O9" i="45"/>
  <c r="BV9" i="45" s="1"/>
  <c r="P21" i="45"/>
  <c r="BW21" i="45" s="1"/>
  <c r="O21" i="45"/>
  <c r="BV21" i="45" s="1"/>
  <c r="M21" i="45"/>
  <c r="BT21" i="45" s="1"/>
  <c r="Q21" i="45"/>
  <c r="BX21" i="45" s="1"/>
  <c r="L21" i="45"/>
  <c r="BS21" i="45" s="1"/>
  <c r="BR7" i="45"/>
  <c r="L9" i="45"/>
  <c r="BS9" i="45" s="1"/>
  <c r="L8" i="45"/>
  <c r="BS8" i="45" s="1"/>
  <c r="L7" i="45"/>
  <c r="BS7" i="45" s="1"/>
  <c r="N9" i="45"/>
  <c r="BU9" i="45" s="1"/>
  <c r="BR9" i="45"/>
  <c r="M8" i="45"/>
  <c r="BT8" i="45" s="1"/>
  <c r="O8" i="45"/>
  <c r="BV8" i="45" s="1"/>
  <c r="Q8" i="45"/>
  <c r="BX8" i="45" s="1"/>
  <c r="P8" i="45"/>
  <c r="BW8" i="45" s="1"/>
  <c r="R8" i="45"/>
  <c r="BY8" i="45" s="1"/>
  <c r="BR8" i="45"/>
  <c r="T94" i="45" l="1"/>
  <c r="U94" i="45" s="1"/>
  <c r="S94" i="45"/>
  <c r="J94" i="45" s="1"/>
  <c r="S44" i="45"/>
  <c r="J44" i="45" s="1"/>
  <c r="T44" i="45"/>
  <c r="U44" i="45" s="1"/>
  <c r="AO10" i="48"/>
  <c r="AD10" i="48"/>
  <c r="AG10" i="48"/>
  <c r="AS10" i="48"/>
  <c r="AM10" i="48"/>
  <c r="AT10" i="48"/>
  <c r="W10" i="48"/>
  <c r="AI10" i="48"/>
  <c r="AU10" i="48"/>
  <c r="X10" i="48"/>
  <c r="AP10" i="48"/>
  <c r="AJ10" i="48"/>
  <c r="AE10" i="48"/>
  <c r="AV10" i="48"/>
  <c r="AQ10" i="48"/>
  <c r="AL10" i="48"/>
  <c r="Z10" i="48"/>
  <c r="Y10" i="48"/>
  <c r="AF10" i="48"/>
  <c r="T102" i="45"/>
  <c r="U102" i="45" s="1"/>
  <c r="AL102" i="45" s="1"/>
  <c r="S102" i="45"/>
  <c r="J102" i="45" s="1"/>
  <c r="S93" i="45"/>
  <c r="J93" i="45" s="1"/>
  <c r="T93" i="45"/>
  <c r="U93" i="45" s="1"/>
  <c r="Y93" i="45" s="1"/>
  <c r="T101" i="45"/>
  <c r="U101" i="45" s="1"/>
  <c r="AK101" i="45" s="1"/>
  <c r="S101" i="45"/>
  <c r="J101" i="45" s="1"/>
  <c r="S26" i="45"/>
  <c r="J26" i="45" s="1"/>
  <c r="S48" i="45"/>
  <c r="J48" i="45" s="1"/>
  <c r="S54" i="45"/>
  <c r="J54" i="45" s="1"/>
  <c r="BT54" i="45"/>
  <c r="T55" i="45"/>
  <c r="U55" i="45" s="1"/>
  <c r="Y55" i="45" s="1"/>
  <c r="BS55" i="45"/>
  <c r="S103" i="45"/>
  <c r="J103" i="45" s="1"/>
  <c r="BU103" i="45"/>
  <c r="T95" i="45"/>
  <c r="U95" i="45" s="1"/>
  <c r="X95" i="45" s="1"/>
  <c r="BS95" i="45"/>
  <c r="S92" i="45"/>
  <c r="J92" i="45" s="1"/>
  <c r="T48" i="45"/>
  <c r="U48" i="45" s="1"/>
  <c r="AS48" i="45" s="1"/>
  <c r="T92" i="45"/>
  <c r="U92" i="45" s="1"/>
  <c r="Y92" i="45" s="1"/>
  <c r="Y13" i="48"/>
  <c r="AV13" i="48"/>
  <c r="AP13" i="48"/>
  <c r="X13" i="48"/>
  <c r="AJ13" i="48"/>
  <c r="AU13" i="48"/>
  <c r="AC13" i="48"/>
  <c r="AM13" i="48"/>
  <c r="AI13" i="48"/>
  <c r="W13" i="48"/>
  <c r="AL13" i="48"/>
  <c r="AQ13" i="48"/>
  <c r="AO13" i="48"/>
  <c r="AT13" i="48"/>
  <c r="Z13" i="48"/>
  <c r="AD13" i="48"/>
  <c r="AS13" i="48"/>
  <c r="AW13" i="48" s="1"/>
  <c r="AK13" i="48"/>
  <c r="AG13" i="48"/>
  <c r="AE13" i="48"/>
  <c r="AF13" i="48"/>
  <c r="AW10" i="48"/>
  <c r="AR10" i="48"/>
  <c r="AN10" i="48"/>
  <c r="AH10" i="48"/>
  <c r="AB10" i="48"/>
  <c r="T103" i="45"/>
  <c r="U103" i="45" s="1"/>
  <c r="AQ103" i="45" s="1"/>
  <c r="S71" i="45"/>
  <c r="J71" i="45" s="1"/>
  <c r="T26" i="45"/>
  <c r="U26" i="45" s="1"/>
  <c r="V26" i="45" s="1"/>
  <c r="AU100" i="45"/>
  <c r="AI100" i="45"/>
  <c r="AM100" i="45"/>
  <c r="AL100" i="45"/>
  <c r="AT100" i="45"/>
  <c r="AH100" i="45"/>
  <c r="AS100" i="45"/>
  <c r="AF100" i="45"/>
  <c r="AR100" i="45"/>
  <c r="AE100" i="45"/>
  <c r="AQ100" i="45"/>
  <c r="AD100" i="45"/>
  <c r="AW100" i="45"/>
  <c r="AK100" i="45"/>
  <c r="AV100" i="45"/>
  <c r="AJ100" i="45"/>
  <c r="AP100" i="45"/>
  <c r="AC100" i="45"/>
  <c r="AO100" i="45"/>
  <c r="AB100" i="45"/>
  <c r="AN100" i="45"/>
  <c r="Y100" i="45"/>
  <c r="X100" i="45"/>
  <c r="W100" i="45"/>
  <c r="V100" i="45"/>
  <c r="S80" i="45"/>
  <c r="J80" i="45" s="1"/>
  <c r="T85" i="45"/>
  <c r="U85" i="45" s="1"/>
  <c r="X85" i="45" s="1"/>
  <c r="T71" i="45"/>
  <c r="U71" i="45" s="1"/>
  <c r="V71" i="45" s="1"/>
  <c r="S85" i="45"/>
  <c r="J85" i="45" s="1"/>
  <c r="S66" i="45"/>
  <c r="J66" i="45" s="1"/>
  <c r="T54" i="45"/>
  <c r="U54" i="45" s="1"/>
  <c r="Y54" i="45" s="1"/>
  <c r="S55" i="45"/>
  <c r="J55" i="45" s="1"/>
  <c r="T66" i="45"/>
  <c r="U66" i="45" s="1"/>
  <c r="V66" i="45" s="1"/>
  <c r="S79" i="45"/>
  <c r="J79" i="45" s="1"/>
  <c r="T79" i="45"/>
  <c r="U79" i="45" s="1"/>
  <c r="Y79" i="45" s="1"/>
  <c r="S57" i="45"/>
  <c r="J57" i="45" s="1"/>
  <c r="T97" i="45"/>
  <c r="U97" i="45" s="1"/>
  <c r="W97" i="45" s="1"/>
  <c r="T96" i="45"/>
  <c r="U96" i="45" s="1"/>
  <c r="X96" i="45" s="1"/>
  <c r="S70" i="45"/>
  <c r="J70" i="45" s="1"/>
  <c r="T57" i="45"/>
  <c r="U57" i="45" s="1"/>
  <c r="V57" i="45" s="1"/>
  <c r="S37" i="45"/>
  <c r="J37" i="45" s="1"/>
  <c r="S95" i="45"/>
  <c r="J95" i="45" s="1"/>
  <c r="S68" i="45"/>
  <c r="J68" i="45" s="1"/>
  <c r="S96" i="45"/>
  <c r="J96" i="45" s="1"/>
  <c r="T68" i="45"/>
  <c r="U68" i="45" s="1"/>
  <c r="Y68" i="45" s="1"/>
  <c r="S69" i="45"/>
  <c r="J69" i="45" s="1"/>
  <c r="S97" i="45"/>
  <c r="J97" i="45" s="1"/>
  <c r="T70" i="45"/>
  <c r="U70" i="45" s="1"/>
  <c r="W70" i="45" s="1"/>
  <c r="S23" i="45"/>
  <c r="J23" i="45" s="1"/>
  <c r="S22" i="45"/>
  <c r="J22" i="45" s="1"/>
  <c r="T80" i="45"/>
  <c r="U80" i="45" s="1"/>
  <c r="Y80" i="45" s="1"/>
  <c r="T56" i="45"/>
  <c r="U56" i="45" s="1"/>
  <c r="W56" i="45" s="1"/>
  <c r="T25" i="45"/>
  <c r="U25" i="45" s="1"/>
  <c r="W25" i="45" s="1"/>
  <c r="T49" i="45"/>
  <c r="U49" i="45" s="1"/>
  <c r="AV49" i="45" s="1"/>
  <c r="T69" i="45"/>
  <c r="U69" i="45" s="1"/>
  <c r="X69" i="45" s="1"/>
  <c r="T23" i="45"/>
  <c r="U23" i="45" s="1"/>
  <c r="V23" i="45" s="1"/>
  <c r="T65" i="45"/>
  <c r="U65" i="45" s="1"/>
  <c r="Y65" i="45" s="1"/>
  <c r="S65" i="45"/>
  <c r="J65" i="45" s="1"/>
  <c r="S25" i="45"/>
  <c r="J25" i="45" s="1"/>
  <c r="T37" i="45"/>
  <c r="U37" i="45" s="1"/>
  <c r="AE37" i="45" s="1"/>
  <c r="Y95" i="45"/>
  <c r="Y94" i="45"/>
  <c r="X94" i="45"/>
  <c r="W94" i="45"/>
  <c r="V94" i="45"/>
  <c r="X93" i="45"/>
  <c r="T22" i="45"/>
  <c r="U22" i="45" s="1"/>
  <c r="Y22" i="45" s="1"/>
  <c r="S49" i="45"/>
  <c r="J49" i="45" s="1"/>
  <c r="S67" i="45"/>
  <c r="J67" i="45" s="1"/>
  <c r="S56" i="45"/>
  <c r="J56" i="45" s="1"/>
  <c r="T67" i="45"/>
  <c r="U67" i="45" s="1"/>
  <c r="Y67" i="45" s="1"/>
  <c r="V44" i="45"/>
  <c r="Y44" i="45"/>
  <c r="X44" i="45"/>
  <c r="W44" i="45"/>
  <c r="T24" i="45"/>
  <c r="U24" i="45" s="1"/>
  <c r="V24" i="45" s="1"/>
  <c r="S24" i="45"/>
  <c r="J24" i="45" s="1"/>
  <c r="S21" i="45"/>
  <c r="J21" i="45" s="1"/>
  <c r="S9" i="45"/>
  <c r="J9" i="45" s="1"/>
  <c r="T7" i="45"/>
  <c r="U7" i="45" s="1"/>
  <c r="V7" i="45" s="1"/>
  <c r="T21" i="45"/>
  <c r="U21" i="45" s="1"/>
  <c r="Y21" i="45" s="1"/>
  <c r="T9" i="45"/>
  <c r="U9" i="45" s="1"/>
  <c r="Y9" i="45" s="1"/>
  <c r="S7" i="45"/>
  <c r="J7" i="45" s="1"/>
  <c r="S8" i="45"/>
  <c r="J8" i="45" s="1"/>
  <c r="T8" i="45"/>
  <c r="U8" i="45" s="1"/>
  <c r="Y8" i="45" s="1"/>
  <c r="AU101" i="45" l="1"/>
  <c r="AW101" i="45"/>
  <c r="AM102" i="45"/>
  <c r="AB102" i="45"/>
  <c r="W102" i="45"/>
  <c r="X102" i="45"/>
  <c r="Y102" i="45"/>
  <c r="AN102" i="45"/>
  <c r="AO102" i="45"/>
  <c r="AD102" i="45"/>
  <c r="AG102" i="45" s="1"/>
  <c r="V102" i="45"/>
  <c r="Z102" i="45" s="1"/>
  <c r="AU102" i="45"/>
  <c r="AQ102" i="45"/>
  <c r="AJ102" i="45"/>
  <c r="AX102" i="45" s="1"/>
  <c r="AP102" i="45"/>
  <c r="AT102" i="45"/>
  <c r="AE102" i="45"/>
  <c r="AV102" i="45"/>
  <c r="AC102" i="45"/>
  <c r="AH102" i="45"/>
  <c r="AI102" i="45"/>
  <c r="AR102" i="45"/>
  <c r="AK102" i="45"/>
  <c r="AF102" i="45"/>
  <c r="AW102" i="45"/>
  <c r="AS102" i="45"/>
  <c r="W95" i="45"/>
  <c r="AA10" i="48"/>
  <c r="AN13" i="48"/>
  <c r="AH13" i="48"/>
  <c r="Y85" i="45"/>
  <c r="W101" i="45"/>
  <c r="X101" i="45"/>
  <c r="AH48" i="45"/>
  <c r="AD101" i="45"/>
  <c r="AM48" i="45"/>
  <c r="AD48" i="45"/>
  <c r="AV48" i="45"/>
  <c r="AQ101" i="45"/>
  <c r="AF101" i="45"/>
  <c r="AI101" i="45"/>
  <c r="AS101" i="45"/>
  <c r="AO48" i="45"/>
  <c r="AI48" i="45"/>
  <c r="AU48" i="45"/>
  <c r="AP48" i="45"/>
  <c r="AL48" i="45"/>
  <c r="V95" i="45"/>
  <c r="Z95" i="45" s="1"/>
  <c r="AC101" i="45"/>
  <c r="AM101" i="45"/>
  <c r="AB48" i="45"/>
  <c r="AG48" i="45" s="1"/>
  <c r="AT48" i="45"/>
  <c r="Y101" i="45"/>
  <c r="AH101" i="45"/>
  <c r="AC48" i="45"/>
  <c r="AT101" i="45"/>
  <c r="AN48" i="45"/>
  <c r="AJ48" i="45"/>
  <c r="AP101" i="45"/>
  <c r="AN101" i="45"/>
  <c r="AQ48" i="45"/>
  <c r="AK48" i="45"/>
  <c r="AX48" i="45" s="1"/>
  <c r="V48" i="45"/>
  <c r="AL101" i="45"/>
  <c r="AJ101" i="45"/>
  <c r="W48" i="45"/>
  <c r="X48" i="45"/>
  <c r="AF48" i="45"/>
  <c r="W93" i="45"/>
  <c r="AR101" i="45"/>
  <c r="AO101" i="45"/>
  <c r="AE48" i="45"/>
  <c r="AW48" i="45"/>
  <c r="AR48" i="45"/>
  <c r="V93" i="45"/>
  <c r="AE101" i="45"/>
  <c r="AV101" i="45"/>
  <c r="Y48" i="45"/>
  <c r="V101" i="45"/>
  <c r="AB101" i="45"/>
  <c r="AK103" i="45"/>
  <c r="AF103" i="45"/>
  <c r="W55" i="45"/>
  <c r="X55" i="45"/>
  <c r="V55" i="45"/>
  <c r="X103" i="45"/>
  <c r="Y103" i="45"/>
  <c r="X71" i="45"/>
  <c r="W71" i="45"/>
  <c r="Y71" i="45"/>
  <c r="AP103" i="45"/>
  <c r="X26" i="45"/>
  <c r="W26" i="45"/>
  <c r="Y26" i="45"/>
  <c r="W54" i="45"/>
  <c r="Y66" i="45"/>
  <c r="W92" i="45"/>
  <c r="V92" i="45"/>
  <c r="X92" i="45"/>
  <c r="AD103" i="45"/>
  <c r="AB103" i="45"/>
  <c r="AR103" i="45"/>
  <c r="AO103" i="45"/>
  <c r="AW103" i="45"/>
  <c r="AE103" i="45"/>
  <c r="AH103" i="45"/>
  <c r="AS103" i="45"/>
  <c r="AT103" i="45"/>
  <c r="AL103" i="45"/>
  <c r="AI103" i="45"/>
  <c r="AM103" i="45"/>
  <c r="V54" i="45"/>
  <c r="AU103" i="45"/>
  <c r="AN103" i="45"/>
  <c r="X54" i="45"/>
  <c r="V103" i="45"/>
  <c r="AJ103" i="45"/>
  <c r="AC103" i="45"/>
  <c r="W103" i="45"/>
  <c r="AV103" i="45"/>
  <c r="AA13" i="48"/>
  <c r="AB13" i="48"/>
  <c r="AR13" i="48"/>
  <c r="V85" i="45"/>
  <c r="X49" i="45"/>
  <c r="AG100" i="45"/>
  <c r="Z100" i="45"/>
  <c r="AA100" i="45"/>
  <c r="AX100" i="45"/>
  <c r="Y56" i="45"/>
  <c r="W85" i="45"/>
  <c r="W66" i="45"/>
  <c r="V79" i="45"/>
  <c r="X66" i="45"/>
  <c r="Y23" i="45"/>
  <c r="Y97" i="45"/>
  <c r="W79" i="45"/>
  <c r="X79" i="45"/>
  <c r="V96" i="45"/>
  <c r="X97" i="45"/>
  <c r="V97" i="45"/>
  <c r="AW49" i="45"/>
  <c r="X57" i="45"/>
  <c r="W96" i="45"/>
  <c r="Y96" i="45"/>
  <c r="W57" i="45"/>
  <c r="AM37" i="45"/>
  <c r="AR37" i="45"/>
  <c r="AF37" i="45"/>
  <c r="X25" i="45"/>
  <c r="Y25" i="45"/>
  <c r="AE49" i="45"/>
  <c r="AT49" i="45"/>
  <c r="AB49" i="45"/>
  <c r="Y57" i="45"/>
  <c r="V49" i="45"/>
  <c r="AK49" i="45"/>
  <c r="V80" i="45"/>
  <c r="AC49" i="45"/>
  <c r="AJ49" i="45"/>
  <c r="AS49" i="45"/>
  <c r="V25" i="45"/>
  <c r="AL37" i="45"/>
  <c r="AM49" i="45"/>
  <c r="AQ49" i="45"/>
  <c r="AF49" i="45"/>
  <c r="V68" i="45"/>
  <c r="W80" i="45"/>
  <c r="AD49" i="45"/>
  <c r="Y70" i="45"/>
  <c r="AH49" i="45"/>
  <c r="X70" i="45"/>
  <c r="X80" i="45"/>
  <c r="W23" i="45"/>
  <c r="X23" i="45"/>
  <c r="AN49" i="45"/>
  <c r="AP37" i="45"/>
  <c r="W69" i="45"/>
  <c r="Y69" i="45"/>
  <c r="AA94" i="45"/>
  <c r="AK37" i="45"/>
  <c r="AQ37" i="45"/>
  <c r="AI49" i="45"/>
  <c r="AR49" i="45"/>
  <c r="V70" i="45"/>
  <c r="AN37" i="45"/>
  <c r="AS37" i="45"/>
  <c r="AU37" i="45"/>
  <c r="AH37" i="45"/>
  <c r="V37" i="45"/>
  <c r="AB37" i="45"/>
  <c r="AG37" i="45" s="1"/>
  <c r="AT37" i="45"/>
  <c r="W68" i="45"/>
  <c r="W37" i="45"/>
  <c r="AO37" i="45"/>
  <c r="X68" i="45"/>
  <c r="X37" i="45"/>
  <c r="AI37" i="45"/>
  <c r="Y37" i="45"/>
  <c r="AC37" i="45"/>
  <c r="V69" i="45"/>
  <c r="AJ37" i="45"/>
  <c r="AU49" i="45"/>
  <c r="AL49" i="45"/>
  <c r="AV37" i="45"/>
  <c r="AD37" i="45"/>
  <c r="AO49" i="45"/>
  <c r="W49" i="45"/>
  <c r="W22" i="45"/>
  <c r="X22" i="45"/>
  <c r="AW37" i="45"/>
  <c r="Y49" i="45"/>
  <c r="AP49" i="45"/>
  <c r="V65" i="45"/>
  <c r="W65" i="45"/>
  <c r="X65" i="45"/>
  <c r="V56" i="45"/>
  <c r="X56" i="45"/>
  <c r="V22" i="45"/>
  <c r="Z94" i="45"/>
  <c r="V67" i="45"/>
  <c r="W67" i="45"/>
  <c r="X67" i="45"/>
  <c r="W24" i="45"/>
  <c r="W9" i="45"/>
  <c r="AA44" i="45"/>
  <c r="Z44" i="45"/>
  <c r="X9" i="45"/>
  <c r="X24" i="45"/>
  <c r="Y24" i="45"/>
  <c r="V9" i="45"/>
  <c r="W7" i="45"/>
  <c r="Y7" i="45"/>
  <c r="X7" i="45"/>
  <c r="V21" i="45"/>
  <c r="W21" i="45"/>
  <c r="X21" i="45"/>
  <c r="V8" i="45"/>
  <c r="W8" i="45"/>
  <c r="X8" i="45"/>
  <c r="AA102" i="45" l="1"/>
  <c r="Z101" i="45"/>
  <c r="AA66" i="45"/>
  <c r="AA9" i="45"/>
  <c r="Z48" i="45"/>
  <c r="Z92" i="45"/>
  <c r="AA93" i="45"/>
  <c r="AA55" i="45"/>
  <c r="AG101" i="45"/>
  <c r="Z55" i="45"/>
  <c r="AA101" i="45"/>
  <c r="AA92" i="45"/>
  <c r="Z26" i="45"/>
  <c r="Z93" i="45"/>
  <c r="AX101" i="45"/>
  <c r="AA48" i="45"/>
  <c r="AA95" i="45"/>
  <c r="AA65" i="45"/>
  <c r="AA71" i="45"/>
  <c r="AA26" i="45"/>
  <c r="AA85" i="45"/>
  <c r="Z71" i="45"/>
  <c r="Z103" i="45"/>
  <c r="Z85" i="45"/>
  <c r="Z54" i="45"/>
  <c r="AA54" i="45"/>
  <c r="AG103" i="45"/>
  <c r="AA103" i="45"/>
  <c r="AX103" i="45"/>
  <c r="Z66" i="45"/>
  <c r="Z97" i="45"/>
  <c r="AA79" i="45"/>
  <c r="Z69" i="45"/>
  <c r="Z79" i="45"/>
  <c r="AA57" i="45"/>
  <c r="AA97" i="45"/>
  <c r="AA96" i="45"/>
  <c r="Z96" i="45"/>
  <c r="AA69" i="45"/>
  <c r="AA49" i="45"/>
  <c r="Z25" i="45"/>
  <c r="AA70" i="45"/>
  <c r="Z57" i="45"/>
  <c r="AA25" i="45"/>
  <c r="AG49" i="45"/>
  <c r="AA37" i="45"/>
  <c r="Z80" i="45"/>
  <c r="AA80" i="45"/>
  <c r="AX37" i="45"/>
  <c r="Z67" i="45"/>
  <c r="Z56" i="45"/>
  <c r="AA22" i="45"/>
  <c r="Z23" i="45"/>
  <c r="Z49" i="45"/>
  <c r="AA23" i="45"/>
  <c r="AX49" i="45"/>
  <c r="AA68" i="45"/>
  <c r="Z22" i="45"/>
  <c r="Z65" i="45"/>
  <c r="Z37" i="45"/>
  <c r="Z68" i="45"/>
  <c r="AA56" i="45"/>
  <c r="Z70" i="45"/>
  <c r="Z9" i="45"/>
  <c r="AA67" i="45"/>
  <c r="Z7" i="45"/>
  <c r="AA7" i="45"/>
  <c r="Z24" i="45"/>
  <c r="AA24" i="45"/>
  <c r="AA21" i="45"/>
  <c r="Z21" i="45"/>
  <c r="AA8" i="45"/>
  <c r="Z8" i="45"/>
  <c r="AR25" i="61" l="1"/>
  <c r="AN25" i="61"/>
  <c r="AH25" i="61"/>
  <c r="AB25" i="61"/>
  <c r="U25" i="61"/>
  <c r="V25" i="61" s="1"/>
  <c r="T25" i="61"/>
  <c r="K25" i="61" s="1"/>
  <c r="L25" i="61"/>
  <c r="S25" i="61" s="1"/>
  <c r="AR24" i="61"/>
  <c r="AN24" i="61"/>
  <c r="AH24" i="61"/>
  <c r="AB24" i="61"/>
  <c r="U24" i="61"/>
  <c r="V24" i="61" s="1"/>
  <c r="T24" i="61"/>
  <c r="K24" i="61" s="1"/>
  <c r="L24" i="61"/>
  <c r="O24" i="61" s="1"/>
  <c r="L23" i="61"/>
  <c r="M23" i="61" s="1"/>
  <c r="T23" i="61" s="1"/>
  <c r="K23" i="61" s="1"/>
  <c r="L22" i="61"/>
  <c r="O22" i="61" s="1"/>
  <c r="AR21" i="61"/>
  <c r="AN21" i="61"/>
  <c r="AH21" i="61"/>
  <c r="AB21" i="61"/>
  <c r="U21" i="61"/>
  <c r="V21" i="61" s="1"/>
  <c r="T21" i="61"/>
  <c r="K21" i="61" s="1"/>
  <c r="P21" i="61"/>
  <c r="L21" i="61"/>
  <c r="S21" i="61" s="1"/>
  <c r="L20" i="61"/>
  <c r="S20" i="61" s="1"/>
  <c r="AR19" i="61"/>
  <c r="AN19" i="61"/>
  <c r="AH19" i="61"/>
  <c r="AB19" i="61"/>
  <c r="U19" i="61"/>
  <c r="V19" i="61" s="1"/>
  <c r="AV19" i="61" s="1"/>
  <c r="T19" i="61"/>
  <c r="K19" i="61" s="1"/>
  <c r="P19" i="61"/>
  <c r="L19" i="61"/>
  <c r="S19" i="61" s="1"/>
  <c r="AR18" i="61"/>
  <c r="AN18" i="61"/>
  <c r="AH18" i="61"/>
  <c r="AB18" i="61"/>
  <c r="U18" i="61"/>
  <c r="V18" i="61" s="1"/>
  <c r="AV18" i="61" s="1"/>
  <c r="T18" i="61"/>
  <c r="K18" i="61" s="1"/>
  <c r="L18" i="61"/>
  <c r="S18" i="61" s="1"/>
  <c r="AR17" i="60"/>
  <c r="AN17" i="60"/>
  <c r="AH17" i="60"/>
  <c r="AB17" i="60"/>
  <c r="U17" i="60"/>
  <c r="V17" i="60" s="1"/>
  <c r="T17" i="60"/>
  <c r="K17" i="60" s="1"/>
  <c r="L17" i="60"/>
  <c r="S17" i="60" s="1"/>
  <c r="AR18" i="59"/>
  <c r="AN18" i="59"/>
  <c r="AH18" i="59"/>
  <c r="AB18" i="59"/>
  <c r="U18" i="59"/>
  <c r="V18" i="59" s="1"/>
  <c r="AV18" i="59" s="1"/>
  <c r="T18" i="59"/>
  <c r="K18" i="59" s="1"/>
  <c r="L18" i="59"/>
  <c r="S18" i="59" s="1"/>
  <c r="L17" i="59"/>
  <c r="S17" i="59" s="1"/>
  <c r="M9" i="51"/>
  <c r="R9" i="51" s="1"/>
  <c r="L11" i="50"/>
  <c r="Q11" i="50" s="1"/>
  <c r="L10" i="50"/>
  <c r="M10" i="50" s="1"/>
  <c r="Q9" i="50"/>
  <c r="L9" i="50"/>
  <c r="M9" i="50" s="1"/>
  <c r="L8" i="50"/>
  <c r="P8" i="50" s="1"/>
  <c r="L14" i="49"/>
  <c r="O14" i="49" s="1"/>
  <c r="L13" i="49"/>
  <c r="P13" i="49" s="1"/>
  <c r="AW12" i="49"/>
  <c r="AR12" i="49"/>
  <c r="AN12" i="49"/>
  <c r="AH12" i="49"/>
  <c r="AB12" i="49"/>
  <c r="U12" i="49"/>
  <c r="V12" i="49" s="1"/>
  <c r="T12" i="49"/>
  <c r="K12" i="49" s="1"/>
  <c r="L12" i="49"/>
  <c r="S12" i="49" s="1"/>
  <c r="L11" i="49"/>
  <c r="S11" i="49" s="1"/>
  <c r="L10" i="49"/>
  <c r="O10" i="49" s="1"/>
  <c r="AW9" i="49"/>
  <c r="AR9" i="49"/>
  <c r="AN9" i="49"/>
  <c r="AH9" i="49"/>
  <c r="AB9" i="49"/>
  <c r="U9" i="49"/>
  <c r="V9" i="49" s="1"/>
  <c r="T9" i="49"/>
  <c r="K9" i="49" s="1"/>
  <c r="L9" i="49"/>
  <c r="M9" i="49" s="1"/>
  <c r="L8" i="49"/>
  <c r="S8" i="49" s="1"/>
  <c r="K13" i="47"/>
  <c r="L15" i="47"/>
  <c r="P15" i="47" s="1"/>
  <c r="L14" i="47"/>
  <c r="N14" i="47" s="1"/>
  <c r="AW13" i="47"/>
  <c r="AR13" i="47"/>
  <c r="AN13" i="47"/>
  <c r="AH13" i="47"/>
  <c r="AB13" i="47"/>
  <c r="U13" i="47"/>
  <c r="V13" i="47" s="1"/>
  <c r="T13" i="47"/>
  <c r="L13" i="47"/>
  <c r="Q13" i="47" s="1"/>
  <c r="L12" i="47"/>
  <c r="S12" i="47" s="1"/>
  <c r="O9" i="50" l="1"/>
  <c r="P9" i="50"/>
  <c r="R15" i="47"/>
  <c r="S15" i="47"/>
  <c r="U23" i="61"/>
  <c r="V23" i="61" s="1"/>
  <c r="AI23" i="61" s="1"/>
  <c r="S11" i="50"/>
  <c r="R11" i="50"/>
  <c r="M11" i="50"/>
  <c r="N11" i="50"/>
  <c r="O11" i="50"/>
  <c r="P11" i="50"/>
  <c r="Q8" i="50"/>
  <c r="R8" i="50"/>
  <c r="S8" i="50"/>
  <c r="M24" i="61"/>
  <c r="M8" i="50"/>
  <c r="N9" i="50"/>
  <c r="S13" i="49"/>
  <c r="Q13" i="49"/>
  <c r="M13" i="49"/>
  <c r="R13" i="49"/>
  <c r="M8" i="49"/>
  <c r="R10" i="49"/>
  <c r="S10" i="49"/>
  <c r="Q10" i="49"/>
  <c r="P10" i="49"/>
  <c r="O14" i="47"/>
  <c r="P14" i="47"/>
  <c r="Q14" i="47"/>
  <c r="Q15" i="47"/>
  <c r="O11" i="49"/>
  <c r="P14" i="49"/>
  <c r="Q10" i="50"/>
  <c r="N10" i="50"/>
  <c r="S13" i="47"/>
  <c r="M11" i="49"/>
  <c r="M15" i="47"/>
  <c r="P11" i="49"/>
  <c r="T13" i="49"/>
  <c r="K13" i="49" s="1"/>
  <c r="Q14" i="49"/>
  <c r="R10" i="50"/>
  <c r="N14" i="49"/>
  <c r="S14" i="47"/>
  <c r="N15" i="47"/>
  <c r="N8" i="49"/>
  <c r="M10" i="49"/>
  <c r="Q11" i="49"/>
  <c r="N13" i="49"/>
  <c r="R14" i="49"/>
  <c r="N8" i="50"/>
  <c r="S10" i="50"/>
  <c r="O15" i="47"/>
  <c r="O8" i="49"/>
  <c r="N10" i="49"/>
  <c r="T10" i="49" s="1"/>
  <c r="K10" i="49" s="1"/>
  <c r="R11" i="49"/>
  <c r="O13" i="49"/>
  <c r="S14" i="49"/>
  <c r="O8" i="50"/>
  <c r="O10" i="50"/>
  <c r="P8" i="49"/>
  <c r="P18" i="61"/>
  <c r="O20" i="61"/>
  <c r="R13" i="47"/>
  <c r="M14" i="49"/>
  <c r="R14" i="47"/>
  <c r="N11" i="49"/>
  <c r="P10" i="50"/>
  <c r="P20" i="61"/>
  <c r="N23" i="61"/>
  <c r="P22" i="61"/>
  <c r="O23" i="61"/>
  <c r="Q22" i="61"/>
  <c r="P23" i="61"/>
  <c r="N24" i="61"/>
  <c r="R22" i="61"/>
  <c r="Q23" i="61"/>
  <c r="P24" i="61"/>
  <c r="O21" i="61"/>
  <c r="S22" i="61"/>
  <c r="R23" i="61"/>
  <c r="Q24" i="61"/>
  <c r="S23" i="61"/>
  <c r="M19" i="61"/>
  <c r="Q19" i="61"/>
  <c r="AV24" i="61"/>
  <c r="Y24" i="61"/>
  <c r="AK24" i="61"/>
  <c r="R24" i="61"/>
  <c r="M25" i="61"/>
  <c r="S24" i="61"/>
  <c r="N25" i="61"/>
  <c r="O25" i="61"/>
  <c r="M18" i="61"/>
  <c r="M22" i="61"/>
  <c r="P25" i="61"/>
  <c r="N18" i="61"/>
  <c r="N19" i="61"/>
  <c r="M20" i="61"/>
  <c r="M21" i="61"/>
  <c r="N22" i="61"/>
  <c r="Q25" i="61"/>
  <c r="O18" i="61"/>
  <c r="O19" i="61"/>
  <c r="N20" i="61"/>
  <c r="N21" i="61"/>
  <c r="R25" i="61"/>
  <c r="Q17" i="59"/>
  <c r="N17" i="59"/>
  <c r="O17" i="59"/>
  <c r="M17" i="59"/>
  <c r="P17" i="59"/>
  <c r="M18" i="59"/>
  <c r="N18" i="59"/>
  <c r="O18" i="59"/>
  <c r="P18" i="59"/>
  <c r="Q18" i="59"/>
  <c r="R18" i="59"/>
  <c r="M17" i="60"/>
  <c r="N17" i="60"/>
  <c r="O17" i="60"/>
  <c r="P17" i="60"/>
  <c r="Q17" i="60"/>
  <c r="R17" i="60"/>
  <c r="AV25" i="61"/>
  <c r="AJ25" i="61"/>
  <c r="X25" i="61"/>
  <c r="AU25" i="61"/>
  <c r="AI25" i="61"/>
  <c r="W25" i="61"/>
  <c r="Y25" i="61"/>
  <c r="AT25" i="61"/>
  <c r="AS25" i="61"/>
  <c r="AG25" i="61"/>
  <c r="AF25" i="61"/>
  <c r="AQ25" i="61"/>
  <c r="AE25" i="61"/>
  <c r="AP25" i="61"/>
  <c r="AD25" i="61"/>
  <c r="AO25" i="61"/>
  <c r="AC25" i="61"/>
  <c r="AK25" i="61"/>
  <c r="AM25" i="61"/>
  <c r="AL25" i="61"/>
  <c r="Z25" i="61"/>
  <c r="Z24" i="61"/>
  <c r="AL24" i="61"/>
  <c r="AC24" i="61"/>
  <c r="AO24" i="61"/>
  <c r="AD24" i="61"/>
  <c r="AP24" i="61"/>
  <c r="AE24" i="61"/>
  <c r="AQ24" i="61"/>
  <c r="AM24" i="61"/>
  <c r="AF24" i="61"/>
  <c r="AG24" i="61"/>
  <c r="AS24" i="61"/>
  <c r="AT24" i="61"/>
  <c r="W24" i="61"/>
  <c r="AI24" i="61"/>
  <c r="AU24" i="61"/>
  <c r="X24" i="61"/>
  <c r="AJ24" i="61"/>
  <c r="AV21" i="61"/>
  <c r="AJ21" i="61"/>
  <c r="X21" i="61"/>
  <c r="AK21" i="61"/>
  <c r="AU21" i="61"/>
  <c r="AI21" i="61"/>
  <c r="W21" i="61"/>
  <c r="AT21" i="61"/>
  <c r="AS21" i="61"/>
  <c r="AG21" i="61"/>
  <c r="AF21" i="61"/>
  <c r="AQ21" i="61"/>
  <c r="AE21" i="61"/>
  <c r="Y21" i="61"/>
  <c r="AP21" i="61"/>
  <c r="AD21" i="61"/>
  <c r="AO21" i="61"/>
  <c r="AC21" i="61"/>
  <c r="Z21" i="61"/>
  <c r="AM21" i="61"/>
  <c r="AL21" i="61"/>
  <c r="Q21" i="61"/>
  <c r="R21" i="61"/>
  <c r="Q20" i="61"/>
  <c r="R20" i="61"/>
  <c r="AK19" i="61"/>
  <c r="Z19" i="61"/>
  <c r="AL19" i="61"/>
  <c r="AM19" i="61"/>
  <c r="AC19" i="61"/>
  <c r="AO19" i="61"/>
  <c r="Y19" i="61"/>
  <c r="R19" i="61"/>
  <c r="AD19" i="61"/>
  <c r="AP19" i="61"/>
  <c r="AE19" i="61"/>
  <c r="AQ19" i="61"/>
  <c r="AF19" i="61"/>
  <c r="AG19" i="61"/>
  <c r="AS19" i="61"/>
  <c r="AT19" i="61"/>
  <c r="W19" i="61"/>
  <c r="AI19" i="61"/>
  <c r="AU19" i="61"/>
  <c r="X19" i="61"/>
  <c r="AJ19" i="61"/>
  <c r="Q18" i="61"/>
  <c r="AC18" i="61"/>
  <c r="AO18" i="61"/>
  <c r="R18" i="61"/>
  <c r="AD18" i="61"/>
  <c r="AP18" i="61"/>
  <c r="Z18" i="61"/>
  <c r="AE18" i="61"/>
  <c r="AQ18" i="61"/>
  <c r="AK18" i="61"/>
  <c r="AM18" i="61"/>
  <c r="AF18" i="61"/>
  <c r="Y18" i="61"/>
  <c r="AL18" i="61"/>
  <c r="AG18" i="61"/>
  <c r="AS18" i="61"/>
  <c r="AT18" i="61"/>
  <c r="W18" i="61"/>
  <c r="AI18" i="61"/>
  <c r="AU18" i="61"/>
  <c r="X18" i="61"/>
  <c r="AJ18" i="61"/>
  <c r="AV17" i="60"/>
  <c r="AJ17" i="60"/>
  <c r="X17" i="60"/>
  <c r="AU17" i="60"/>
  <c r="AI17" i="60"/>
  <c r="W17" i="60"/>
  <c r="AT17" i="60"/>
  <c r="Y17" i="60"/>
  <c r="AS17" i="60"/>
  <c r="AG17" i="60"/>
  <c r="AF17" i="60"/>
  <c r="AQ17" i="60"/>
  <c r="AE17" i="60"/>
  <c r="AK17" i="60"/>
  <c r="AP17" i="60"/>
  <c r="AD17" i="60"/>
  <c r="Z17" i="60"/>
  <c r="AO17" i="60"/>
  <c r="AC17" i="60"/>
  <c r="AM17" i="60"/>
  <c r="AL17" i="60"/>
  <c r="AM18" i="59"/>
  <c r="AL18" i="59"/>
  <c r="Y18" i="59"/>
  <c r="AC18" i="59"/>
  <c r="AO18" i="59"/>
  <c r="AD18" i="59"/>
  <c r="AP18" i="59"/>
  <c r="AE18" i="59"/>
  <c r="AQ18" i="59"/>
  <c r="Z18" i="59"/>
  <c r="AF18" i="59"/>
  <c r="AG18" i="59"/>
  <c r="AS18" i="59"/>
  <c r="AT18" i="59"/>
  <c r="AK18" i="59"/>
  <c r="W18" i="59"/>
  <c r="AI18" i="59"/>
  <c r="AU18" i="59"/>
  <c r="X18" i="59"/>
  <c r="AJ18" i="59"/>
  <c r="R17" i="59"/>
  <c r="S9" i="51"/>
  <c r="T9" i="51"/>
  <c r="O9" i="51"/>
  <c r="N9" i="51"/>
  <c r="P9" i="51"/>
  <c r="Q9" i="51"/>
  <c r="U10" i="50"/>
  <c r="V10" i="50" s="1"/>
  <c r="T10" i="50"/>
  <c r="K10" i="50" s="1"/>
  <c r="U9" i="50"/>
  <c r="V9" i="50" s="1"/>
  <c r="T9" i="50"/>
  <c r="K9" i="50" s="1"/>
  <c r="R9" i="50"/>
  <c r="S9" i="50"/>
  <c r="M12" i="49"/>
  <c r="N12" i="49"/>
  <c r="O12" i="49"/>
  <c r="P12" i="49"/>
  <c r="Q12" i="49"/>
  <c r="O9" i="49"/>
  <c r="P9" i="49"/>
  <c r="Q9" i="49"/>
  <c r="R9" i="49"/>
  <c r="N9" i="49"/>
  <c r="S9" i="49"/>
  <c r="U13" i="49"/>
  <c r="V13" i="49" s="1"/>
  <c r="AK12" i="49"/>
  <c r="AV12" i="49"/>
  <c r="AJ12" i="49"/>
  <c r="X12" i="49"/>
  <c r="AU12" i="49"/>
  <c r="AI12" i="49"/>
  <c r="W12" i="49"/>
  <c r="AF12" i="49"/>
  <c r="Z12" i="49"/>
  <c r="Y12" i="49"/>
  <c r="AT12" i="49"/>
  <c r="AM12" i="49"/>
  <c r="AL12" i="49"/>
  <c r="AS12" i="49"/>
  <c r="AG12" i="49"/>
  <c r="AQ12" i="49"/>
  <c r="AE12" i="49"/>
  <c r="AC12" i="49"/>
  <c r="AP12" i="49"/>
  <c r="AD12" i="49"/>
  <c r="AO12" i="49"/>
  <c r="R12" i="49"/>
  <c r="AK9" i="49"/>
  <c r="Y9" i="49"/>
  <c r="AF9" i="49"/>
  <c r="AQ9" i="49"/>
  <c r="AE9" i="49"/>
  <c r="AD9" i="49"/>
  <c r="AO9" i="49"/>
  <c r="AL9" i="49"/>
  <c r="Z9" i="49"/>
  <c r="AV9" i="49"/>
  <c r="AJ9" i="49"/>
  <c r="X9" i="49"/>
  <c r="AT9" i="49"/>
  <c r="AS9" i="49"/>
  <c r="AC9" i="49"/>
  <c r="AU9" i="49"/>
  <c r="AI9" i="49"/>
  <c r="W9" i="49"/>
  <c r="AG9" i="49"/>
  <c r="AP9" i="49"/>
  <c r="AM9" i="49"/>
  <c r="Q8" i="49"/>
  <c r="R8" i="49"/>
  <c r="AO13" i="47"/>
  <c r="AC13" i="47"/>
  <c r="AT13" i="47"/>
  <c r="AS13" i="47"/>
  <c r="AP13" i="47"/>
  <c r="AM13" i="47"/>
  <c r="AL13" i="47"/>
  <c r="Z13" i="47"/>
  <c r="AK13" i="47"/>
  <c r="Y13" i="47"/>
  <c r="AV13" i="47"/>
  <c r="AJ13" i="47"/>
  <c r="X13" i="47"/>
  <c r="W13" i="47"/>
  <c r="AE13" i="47"/>
  <c r="AG13" i="47"/>
  <c r="AU13" i="47"/>
  <c r="AI13" i="47"/>
  <c r="AQ13" i="47"/>
  <c r="AF13" i="47"/>
  <c r="AD13" i="47"/>
  <c r="N12" i="47"/>
  <c r="M12" i="47"/>
  <c r="O12" i="47"/>
  <c r="M13" i="47"/>
  <c r="P12" i="47"/>
  <c r="N13" i="47"/>
  <c r="Q12" i="47"/>
  <c r="O13" i="47"/>
  <c r="M14" i="47"/>
  <c r="R12" i="47"/>
  <c r="P13" i="47"/>
  <c r="AU23" i="61" l="1"/>
  <c r="AK23" i="61"/>
  <c r="AE23" i="61"/>
  <c r="X23" i="61"/>
  <c r="AJ23" i="61"/>
  <c r="AL23" i="61"/>
  <c r="Z23" i="61"/>
  <c r="AV23" i="61"/>
  <c r="AC23" i="61"/>
  <c r="AO23" i="61"/>
  <c r="AQ23" i="61"/>
  <c r="AG23" i="61"/>
  <c r="AS23" i="61"/>
  <c r="AM23" i="61"/>
  <c r="AF23" i="61"/>
  <c r="AT23" i="61"/>
  <c r="AD23" i="61"/>
  <c r="Y23" i="61"/>
  <c r="AP23" i="61"/>
  <c r="W23" i="61"/>
  <c r="AB23" i="61"/>
  <c r="AN23" i="61"/>
  <c r="AH23" i="61"/>
  <c r="AR23" i="61"/>
  <c r="U22" i="61"/>
  <c r="V22" i="61" s="1"/>
  <c r="T22" i="61"/>
  <c r="K22" i="61" s="1"/>
  <c r="U20" i="61"/>
  <c r="V20" i="61" s="1"/>
  <c r="T20" i="61"/>
  <c r="K20" i="61" s="1"/>
  <c r="U11" i="50"/>
  <c r="V11" i="50" s="1"/>
  <c r="T11" i="50"/>
  <c r="K11" i="50" s="1"/>
  <c r="U8" i="50"/>
  <c r="V8" i="50" s="1"/>
  <c r="T8" i="50"/>
  <c r="K8" i="50" s="1"/>
  <c r="U11" i="49"/>
  <c r="V11" i="49" s="1"/>
  <c r="Y11" i="49" s="1"/>
  <c r="U14" i="49"/>
  <c r="V14" i="49" s="1"/>
  <c r="T14" i="49"/>
  <c r="K14" i="49" s="1"/>
  <c r="U15" i="47"/>
  <c r="V15" i="47" s="1"/>
  <c r="T11" i="49"/>
  <c r="K11" i="49" s="1"/>
  <c r="U10" i="49"/>
  <c r="V10" i="49" s="1"/>
  <c r="T8" i="49"/>
  <c r="K8" i="49" s="1"/>
  <c r="T15" i="47"/>
  <c r="K15" i="47" s="1"/>
  <c r="U17" i="59"/>
  <c r="V17" i="59" s="1"/>
  <c r="T17" i="59"/>
  <c r="K17" i="59" s="1"/>
  <c r="AA25" i="61"/>
  <c r="AA24" i="61"/>
  <c r="AA23" i="61"/>
  <c r="AA21" i="61"/>
  <c r="AA19" i="61"/>
  <c r="AA18" i="61"/>
  <c r="AA17" i="60"/>
  <c r="AA18" i="59"/>
  <c r="V9" i="51"/>
  <c r="W9" i="51" s="1"/>
  <c r="U9" i="51"/>
  <c r="L9" i="51" s="1"/>
  <c r="AK10" i="50"/>
  <c r="Y10" i="50"/>
  <c r="AE10" i="50"/>
  <c r="AC10" i="50"/>
  <c r="AV10" i="50"/>
  <c r="AJ10" i="50"/>
  <c r="X10" i="50"/>
  <c r="AU10" i="50"/>
  <c r="AI10" i="50"/>
  <c r="AN10" i="50" s="1"/>
  <c r="W10" i="50"/>
  <c r="AT10" i="50"/>
  <c r="AS10" i="50"/>
  <c r="AG10" i="50"/>
  <c r="AF10" i="50"/>
  <c r="AQ10" i="50"/>
  <c r="Z10" i="50"/>
  <c r="AP10" i="50"/>
  <c r="AD10" i="50"/>
  <c r="AO10" i="50"/>
  <c r="AR10" i="50" s="1"/>
  <c r="AM10" i="50"/>
  <c r="AL10" i="50"/>
  <c r="AK9" i="50"/>
  <c r="Y9" i="50"/>
  <c r="AV9" i="50"/>
  <c r="AJ9" i="50"/>
  <c r="X9" i="50"/>
  <c r="AM9" i="50"/>
  <c r="AU9" i="50"/>
  <c r="AI9" i="50"/>
  <c r="W9" i="50"/>
  <c r="AT9" i="50"/>
  <c r="AS9" i="50"/>
  <c r="AG9" i="50"/>
  <c r="Z9" i="50"/>
  <c r="AF9" i="50"/>
  <c r="AQ9" i="50"/>
  <c r="AE9" i="50"/>
  <c r="AP9" i="50"/>
  <c r="AD9" i="50"/>
  <c r="AL9" i="50"/>
  <c r="AO9" i="50"/>
  <c r="AR9" i="50" s="1"/>
  <c r="AC9" i="50"/>
  <c r="AK13" i="49"/>
  <c r="Y13" i="49"/>
  <c r="AL13" i="49"/>
  <c r="AV13" i="49"/>
  <c r="AJ13" i="49"/>
  <c r="X13" i="49"/>
  <c r="AU13" i="49"/>
  <c r="AI13" i="49"/>
  <c r="W13" i="49"/>
  <c r="AT13" i="49"/>
  <c r="AS13" i="49"/>
  <c r="AG13" i="49"/>
  <c r="AP13" i="49"/>
  <c r="Z13" i="49"/>
  <c r="AF13" i="49"/>
  <c r="AD13" i="49"/>
  <c r="AO13" i="49"/>
  <c r="AM13" i="49"/>
  <c r="AQ13" i="49"/>
  <c r="AE13" i="49"/>
  <c r="AC13" i="49"/>
  <c r="AA12" i="49"/>
  <c r="AA9" i="49"/>
  <c r="U8" i="49"/>
  <c r="V8" i="49" s="1"/>
  <c r="U12" i="47"/>
  <c r="V12" i="47" s="1"/>
  <c r="T12" i="47"/>
  <c r="K12" i="47" s="1"/>
  <c r="T14" i="47"/>
  <c r="K14" i="47" s="1"/>
  <c r="U14" i="47"/>
  <c r="V14" i="47" s="1"/>
  <c r="AA13" i="47"/>
  <c r="AS11" i="49" l="1"/>
  <c r="AC11" i="49"/>
  <c r="AM11" i="49"/>
  <c r="AO11" i="49"/>
  <c r="AI11" i="49"/>
  <c r="AG11" i="49"/>
  <c r="AT11" i="49"/>
  <c r="AL11" i="49"/>
  <c r="W11" i="49"/>
  <c r="AA11" i="49" s="1"/>
  <c r="AD11" i="49"/>
  <c r="AP11" i="49"/>
  <c r="AU11" i="49"/>
  <c r="AK11" i="49"/>
  <c r="AQ11" i="49"/>
  <c r="AE11" i="49"/>
  <c r="X11" i="49"/>
  <c r="AJ11" i="49"/>
  <c r="AF11" i="49"/>
  <c r="AV11" i="49"/>
  <c r="Z11" i="49"/>
  <c r="X22" i="61"/>
  <c r="AP22" i="61"/>
  <c r="Z22" i="61"/>
  <c r="AD22" i="61"/>
  <c r="AM22" i="61"/>
  <c r="AE22" i="61"/>
  <c r="AU22" i="61"/>
  <c r="AK22" i="61"/>
  <c r="AS22" i="61"/>
  <c r="AI22" i="61"/>
  <c r="AN22" i="61" s="1"/>
  <c r="AO22" i="61"/>
  <c r="AR22" i="61" s="1"/>
  <c r="Y22" i="61"/>
  <c r="AQ22" i="61"/>
  <c r="AJ22" i="61"/>
  <c r="W22" i="61"/>
  <c r="AC22" i="61"/>
  <c r="AT22" i="61"/>
  <c r="AL22" i="61"/>
  <c r="AG22" i="61"/>
  <c r="AF22" i="61"/>
  <c r="AV22" i="61"/>
  <c r="AV20" i="61"/>
  <c r="AK20" i="61"/>
  <c r="AI20" i="61"/>
  <c r="AN20" i="61" s="1"/>
  <c r="AE20" i="61"/>
  <c r="AG20" i="61"/>
  <c r="AC20" i="61"/>
  <c r="AO20" i="61"/>
  <c r="AR20" i="61" s="1"/>
  <c r="AU20" i="61"/>
  <c r="AQ20" i="61"/>
  <c r="AT20" i="61"/>
  <c r="AD20" i="61"/>
  <c r="X20" i="61"/>
  <c r="AJ20" i="61"/>
  <c r="AM20" i="61"/>
  <c r="AS20" i="61"/>
  <c r="W20" i="61"/>
  <c r="AP20" i="61"/>
  <c r="Z20" i="61"/>
  <c r="Y20" i="61"/>
  <c r="AL20" i="61"/>
  <c r="AF20" i="61"/>
  <c r="Y11" i="50"/>
  <c r="AL11" i="50"/>
  <c r="AQ11" i="50"/>
  <c r="AO11" i="50"/>
  <c r="AR11" i="50" s="1"/>
  <c r="AK11" i="50"/>
  <c r="AM11" i="50"/>
  <c r="Z11" i="50"/>
  <c r="AE11" i="50"/>
  <c r="AC11" i="50"/>
  <c r="AH11" i="50" s="1"/>
  <c r="AV11" i="50"/>
  <c r="AJ11" i="50"/>
  <c r="X11" i="50"/>
  <c r="AP11" i="50"/>
  <c r="AD11" i="50"/>
  <c r="AU11" i="50"/>
  <c r="AS11" i="50"/>
  <c r="AW11" i="50" s="1"/>
  <c r="AT11" i="50"/>
  <c r="AF11" i="50"/>
  <c r="AI11" i="50"/>
  <c r="W11" i="50"/>
  <c r="AG11" i="50"/>
  <c r="AH10" i="50"/>
  <c r="AW10" i="50"/>
  <c r="AJ8" i="50"/>
  <c r="AE8" i="50"/>
  <c r="AD8" i="50"/>
  <c r="AV8" i="50"/>
  <c r="X8" i="50"/>
  <c r="AP8" i="50"/>
  <c r="AL8" i="50"/>
  <c r="AU8" i="50"/>
  <c r="AI8" i="50"/>
  <c r="AN8" i="50" s="1"/>
  <c r="Z8" i="50"/>
  <c r="AF8" i="50"/>
  <c r="AQ8" i="50"/>
  <c r="W8" i="50"/>
  <c r="AO8" i="50"/>
  <c r="AK8" i="50"/>
  <c r="AC8" i="50"/>
  <c r="AT8" i="50"/>
  <c r="AS8" i="50"/>
  <c r="AM8" i="50"/>
  <c r="AG8" i="50"/>
  <c r="Y8" i="50"/>
  <c r="AW11" i="49"/>
  <c r="AH13" i="49"/>
  <c r="AW9" i="50"/>
  <c r="AN13" i="49"/>
  <c r="AF10" i="49"/>
  <c r="AE10" i="49"/>
  <c r="AD10" i="49"/>
  <c r="AP10" i="49"/>
  <c r="AS10" i="49"/>
  <c r="AL10" i="49"/>
  <c r="AM10" i="49"/>
  <c r="AK10" i="49"/>
  <c r="AG10" i="49"/>
  <c r="AU10" i="49"/>
  <c r="AC10" i="49"/>
  <c r="Z10" i="49"/>
  <c r="AV10" i="49"/>
  <c r="AI10" i="49"/>
  <c r="W10" i="49"/>
  <c r="AJ10" i="49"/>
  <c r="X10" i="49"/>
  <c r="AT10" i="49"/>
  <c r="Y10" i="49"/>
  <c r="AO10" i="49"/>
  <c r="AQ10" i="49"/>
  <c r="AH11" i="49"/>
  <c r="AH9" i="50"/>
  <c r="AR11" i="49"/>
  <c r="AN9" i="50"/>
  <c r="Z15" i="47"/>
  <c r="AC15" i="47"/>
  <c r="AK15" i="47"/>
  <c r="AS15" i="47"/>
  <c r="X15" i="47"/>
  <c r="AU15" i="47"/>
  <c r="AP15" i="47"/>
  <c r="Y15" i="47"/>
  <c r="AG15" i="47"/>
  <c r="AM15" i="47"/>
  <c r="AO15" i="47"/>
  <c r="AV15" i="47"/>
  <c r="AF15" i="47"/>
  <c r="AJ15" i="47"/>
  <c r="AL15" i="47"/>
  <c r="AQ15" i="47"/>
  <c r="AD15" i="47"/>
  <c r="AT15" i="47"/>
  <c r="AE15" i="47"/>
  <c r="AI15" i="47"/>
  <c r="W15" i="47"/>
  <c r="AR13" i="49"/>
  <c r="AN11" i="49"/>
  <c r="AJ14" i="49"/>
  <c r="AF14" i="49"/>
  <c r="AG14" i="49"/>
  <c r="X14" i="49"/>
  <c r="AL14" i="49"/>
  <c r="AK14" i="49"/>
  <c r="Y14" i="49"/>
  <c r="Z14" i="49"/>
  <c r="AP14" i="49"/>
  <c r="AU14" i="49"/>
  <c r="AD14" i="49"/>
  <c r="AE14" i="49"/>
  <c r="AI14" i="49"/>
  <c r="AO14" i="49"/>
  <c r="AV14" i="49"/>
  <c r="W14" i="49"/>
  <c r="AC14" i="49"/>
  <c r="AH14" i="49" s="1"/>
  <c r="AQ14" i="49"/>
  <c r="AT14" i="49"/>
  <c r="AM14" i="49"/>
  <c r="AS14" i="49"/>
  <c r="AW14" i="49" s="1"/>
  <c r="AK17" i="59"/>
  <c r="AM17" i="59"/>
  <c r="AS17" i="59"/>
  <c r="AG17" i="59"/>
  <c r="AL17" i="59"/>
  <c r="Y17" i="59"/>
  <c r="AV17" i="59"/>
  <c r="AF17" i="59"/>
  <c r="AJ17" i="59"/>
  <c r="AQ17" i="59"/>
  <c r="X17" i="59"/>
  <c r="AE17" i="59"/>
  <c r="AU17" i="59"/>
  <c r="AP17" i="59"/>
  <c r="AI17" i="59"/>
  <c r="AD17" i="59"/>
  <c r="AT17" i="59"/>
  <c r="W17" i="59"/>
  <c r="Z17" i="59"/>
  <c r="AO17" i="59"/>
  <c r="AR17" i="59" s="1"/>
  <c r="AC17" i="59"/>
  <c r="AW9" i="51"/>
  <c r="AG9" i="51"/>
  <c r="AE9" i="51"/>
  <c r="AV9" i="51"/>
  <c r="AU9" i="51"/>
  <c r="AT9" i="51"/>
  <c r="AX9" i="51" s="1"/>
  <c r="AR9" i="51"/>
  <c r="AQ9" i="51"/>
  <c r="AP9" i="51"/>
  <c r="AS9" i="51" s="1"/>
  <c r="AD9" i="51"/>
  <c r="Y9" i="51"/>
  <c r="AJ9" i="51"/>
  <c r="AN9" i="51"/>
  <c r="AL9" i="51"/>
  <c r="AK9" i="51"/>
  <c r="X9" i="51"/>
  <c r="AH9" i="51"/>
  <c r="AM9" i="51"/>
  <c r="AA9" i="51"/>
  <c r="Z9" i="51"/>
  <c r="AF9" i="51"/>
  <c r="AB10" i="50"/>
  <c r="AA10" i="50"/>
  <c r="AB9" i="50"/>
  <c r="AA9" i="50"/>
  <c r="AA13" i="49"/>
  <c r="AB13" i="49"/>
  <c r="AW13" i="49"/>
  <c r="AB11" i="49"/>
  <c r="AK8" i="49"/>
  <c r="Y8" i="49"/>
  <c r="AV8" i="49"/>
  <c r="AJ8" i="49"/>
  <c r="X8" i="49"/>
  <c r="AU8" i="49"/>
  <c r="AI8" i="49"/>
  <c r="AN8" i="49" s="1"/>
  <c r="W8" i="49"/>
  <c r="AF8" i="49"/>
  <c r="AT8" i="49"/>
  <c r="AS8" i="49"/>
  <c r="AG8" i="49"/>
  <c r="AM8" i="49"/>
  <c r="Z8" i="49"/>
  <c r="AL8" i="49"/>
  <c r="AQ8" i="49"/>
  <c r="AE8" i="49"/>
  <c r="AP8" i="49"/>
  <c r="AD8" i="49"/>
  <c r="AO8" i="49"/>
  <c r="AR8" i="49" s="1"/>
  <c r="AC8" i="49"/>
  <c r="AM14" i="47"/>
  <c r="AF14" i="47"/>
  <c r="AQ14" i="47"/>
  <c r="AP14" i="47"/>
  <c r="AL14" i="47"/>
  <c r="Z14" i="47"/>
  <c r="AK14" i="47"/>
  <c r="Y14" i="47"/>
  <c r="AT14" i="47"/>
  <c r="AC14" i="47"/>
  <c r="AV14" i="47"/>
  <c r="AJ14" i="47"/>
  <c r="X14" i="47"/>
  <c r="AU14" i="47"/>
  <c r="AI14" i="47"/>
  <c r="W14" i="47"/>
  <c r="AS14" i="47"/>
  <c r="AG14" i="47"/>
  <c r="AE14" i="47"/>
  <c r="AO14" i="47"/>
  <c r="AR14" i="47" s="1"/>
  <c r="AD14" i="47"/>
  <c r="AQ12" i="47"/>
  <c r="AE12" i="47"/>
  <c r="AD12" i="47"/>
  <c r="AK12" i="47"/>
  <c r="AJ12" i="47"/>
  <c r="AI12" i="47"/>
  <c r="AP12" i="47"/>
  <c r="Y12" i="47"/>
  <c r="W12" i="47"/>
  <c r="AF12" i="47"/>
  <c r="AO12" i="47"/>
  <c r="AC12" i="47"/>
  <c r="AM12" i="47"/>
  <c r="AL12" i="47"/>
  <c r="Z12" i="47"/>
  <c r="X12" i="47"/>
  <c r="AS12" i="47"/>
  <c r="AU12" i="47"/>
  <c r="AT12" i="47"/>
  <c r="AG12" i="47"/>
  <c r="AV12" i="47"/>
  <c r="AN15" i="47" l="1"/>
  <c r="AH14" i="47"/>
  <c r="AH22" i="61"/>
  <c r="AB22" i="61"/>
  <c r="AH20" i="61"/>
  <c r="AB20" i="61"/>
  <c r="AA22" i="61"/>
  <c r="AA20" i="61"/>
  <c r="AB11" i="50"/>
  <c r="AA11" i="50"/>
  <c r="AN11" i="50"/>
  <c r="AW8" i="50"/>
  <c r="AH8" i="50"/>
  <c r="AR8" i="50"/>
  <c r="AB8" i="50"/>
  <c r="AA8" i="50"/>
  <c r="AN17" i="59"/>
  <c r="AR10" i="49"/>
  <c r="AR12" i="47"/>
  <c r="AW14" i="47"/>
  <c r="AN12" i="47"/>
  <c r="AW10" i="49"/>
  <c r="AH10" i="49"/>
  <c r="AH8" i="49"/>
  <c r="AW8" i="49"/>
  <c r="AO9" i="51"/>
  <c r="AH17" i="59"/>
  <c r="AW15" i="47"/>
  <c r="AI9" i="51"/>
  <c r="AB14" i="49"/>
  <c r="AA14" i="49"/>
  <c r="AH15" i="47"/>
  <c r="AB10" i="49"/>
  <c r="AA10" i="49"/>
  <c r="AR14" i="49"/>
  <c r="AN10" i="49"/>
  <c r="AN14" i="49"/>
  <c r="AR15" i="47"/>
  <c r="AA15" i="47"/>
  <c r="AB15" i="47"/>
  <c r="AB17" i="59"/>
  <c r="AA17" i="59"/>
  <c r="AC9" i="51"/>
  <c r="AB9" i="51"/>
  <c r="AA8" i="49"/>
  <c r="AB8" i="49"/>
  <c r="AH12" i="47"/>
  <c r="AA12" i="47"/>
  <c r="AB12" i="47"/>
  <c r="AA14" i="47"/>
  <c r="AB14" i="47"/>
  <c r="AN14" i="47"/>
  <c r="AW12" i="47"/>
  <c r="L14" i="53" l="1"/>
  <c r="N14" i="53" s="1"/>
  <c r="L13" i="53"/>
  <c r="O13" i="53" s="1"/>
  <c r="L12" i="53"/>
  <c r="P12" i="53" s="1"/>
  <c r="L11" i="53"/>
  <c r="Q11" i="53" s="1"/>
  <c r="L10" i="53"/>
  <c r="R10" i="53" s="1"/>
  <c r="AR9" i="53"/>
  <c r="AN9" i="53"/>
  <c r="AH9" i="53"/>
  <c r="AB9" i="53"/>
  <c r="U9" i="53"/>
  <c r="V9" i="53" s="1"/>
  <c r="T9" i="53"/>
  <c r="K9" i="53" s="1"/>
  <c r="L9" i="53"/>
  <c r="S9" i="53" s="1"/>
  <c r="L8" i="53"/>
  <c r="S8" i="53" s="1"/>
  <c r="L7" i="53"/>
  <c r="O7" i="53" s="1"/>
  <c r="AR16" i="61"/>
  <c r="AN16" i="61"/>
  <c r="AH16" i="61"/>
  <c r="AB16" i="61"/>
  <c r="U16" i="61"/>
  <c r="V16" i="61" s="1"/>
  <c r="T16" i="61"/>
  <c r="K16" i="61" s="1"/>
  <c r="S16" i="61"/>
  <c r="R16" i="61"/>
  <c r="Q16" i="61"/>
  <c r="P16" i="61"/>
  <c r="L16" i="61"/>
  <c r="O16" i="61" s="1"/>
  <c r="AR15" i="61"/>
  <c r="AN15" i="61"/>
  <c r="AH15" i="61"/>
  <c r="AB15" i="61"/>
  <c r="U15" i="61"/>
  <c r="V15" i="61" s="1"/>
  <c r="T15" i="61"/>
  <c r="K15" i="61" s="1"/>
  <c r="L15" i="61"/>
  <c r="Q15" i="61" s="1"/>
  <c r="AR14" i="61"/>
  <c r="AN14" i="61"/>
  <c r="AH14" i="61"/>
  <c r="AB14" i="61"/>
  <c r="U14" i="61"/>
  <c r="V14" i="61" s="1"/>
  <c r="T14" i="61"/>
  <c r="K14" i="61" s="1"/>
  <c r="L14" i="61"/>
  <c r="N14" i="61" s="1"/>
  <c r="AR13" i="61"/>
  <c r="AN13" i="61"/>
  <c r="AH13" i="61"/>
  <c r="AB13" i="61"/>
  <c r="U13" i="61"/>
  <c r="V13" i="61" s="1"/>
  <c r="AM13" i="61" s="1"/>
  <c r="T13" i="61"/>
  <c r="K13" i="61" s="1"/>
  <c r="L13" i="61"/>
  <c r="O13" i="61" s="1"/>
  <c r="AR12" i="61"/>
  <c r="AN12" i="61"/>
  <c r="AH12" i="61"/>
  <c r="AB12" i="61"/>
  <c r="U12" i="61"/>
  <c r="V12" i="61" s="1"/>
  <c r="T12" i="61"/>
  <c r="K12" i="61" s="1"/>
  <c r="Q12" i="61"/>
  <c r="L12" i="61"/>
  <c r="P12" i="61" s="1"/>
  <c r="AR11" i="61"/>
  <c r="AN11" i="61"/>
  <c r="AH11" i="61"/>
  <c r="AB11" i="61"/>
  <c r="U11" i="61"/>
  <c r="V11" i="61" s="1"/>
  <c r="T11" i="61"/>
  <c r="K11" i="61" s="1"/>
  <c r="L11" i="61"/>
  <c r="Q11" i="61" s="1"/>
  <c r="AR10" i="61"/>
  <c r="AN10" i="61"/>
  <c r="AH10" i="61"/>
  <c r="AB10" i="61"/>
  <c r="U10" i="61"/>
  <c r="V10" i="61" s="1"/>
  <c r="T10" i="61"/>
  <c r="K10" i="61" s="1"/>
  <c r="L10" i="61"/>
  <c r="R10" i="61" s="1"/>
  <c r="AR9" i="61"/>
  <c r="AN9" i="61"/>
  <c r="AH9" i="61"/>
  <c r="AB9" i="61"/>
  <c r="U9" i="61"/>
  <c r="V9" i="61" s="1"/>
  <c r="T9" i="61"/>
  <c r="K9" i="61" s="1"/>
  <c r="L9" i="61"/>
  <c r="S9" i="61" s="1"/>
  <c r="AR8" i="61"/>
  <c r="AN8" i="61"/>
  <c r="AH8" i="61"/>
  <c r="AB8" i="61"/>
  <c r="U8" i="61"/>
  <c r="V8" i="61" s="1"/>
  <c r="T8" i="61"/>
  <c r="K8" i="61" s="1"/>
  <c r="L8" i="61"/>
  <c r="S8" i="61" s="1"/>
  <c r="AR7" i="61"/>
  <c r="AN7" i="61"/>
  <c r="AH7" i="61"/>
  <c r="AB7" i="61"/>
  <c r="L7" i="61"/>
  <c r="S7" i="61" s="1"/>
  <c r="L16" i="60"/>
  <c r="R16" i="60" s="1"/>
  <c r="AR15" i="60"/>
  <c r="AN15" i="60"/>
  <c r="AH15" i="60"/>
  <c r="AB15" i="60"/>
  <c r="U15" i="60"/>
  <c r="V15" i="60" s="1"/>
  <c r="T15" i="60"/>
  <c r="K15" i="60" s="1"/>
  <c r="L15" i="60"/>
  <c r="O15" i="60" s="1"/>
  <c r="AR14" i="60"/>
  <c r="AN14" i="60"/>
  <c r="AH14" i="60"/>
  <c r="AB14" i="60"/>
  <c r="U14" i="60"/>
  <c r="V14" i="60" s="1"/>
  <c r="T14" i="60"/>
  <c r="K14" i="60" s="1"/>
  <c r="L14" i="60"/>
  <c r="N14" i="60" s="1"/>
  <c r="L13" i="60"/>
  <c r="O13" i="60" s="1"/>
  <c r="L12" i="60"/>
  <c r="P12" i="60" s="1"/>
  <c r="L11" i="60"/>
  <c r="Q11" i="60" s="1"/>
  <c r="AR10" i="60"/>
  <c r="AN10" i="60"/>
  <c r="AH10" i="60"/>
  <c r="AB10" i="60"/>
  <c r="U10" i="60"/>
  <c r="V10" i="60" s="1"/>
  <c r="T10" i="60"/>
  <c r="K10" i="60" s="1"/>
  <c r="L10" i="60"/>
  <c r="R10" i="60" s="1"/>
  <c r="AR9" i="60"/>
  <c r="AN9" i="60"/>
  <c r="AH9" i="60"/>
  <c r="AB9" i="60"/>
  <c r="U9" i="60"/>
  <c r="V9" i="60" s="1"/>
  <c r="T9" i="60"/>
  <c r="K9" i="60" s="1"/>
  <c r="L9" i="60"/>
  <c r="S9" i="60" s="1"/>
  <c r="AR8" i="60"/>
  <c r="AN8" i="60"/>
  <c r="AH8" i="60"/>
  <c r="AB8" i="60"/>
  <c r="U8" i="60"/>
  <c r="V8" i="60" s="1"/>
  <c r="T8" i="60"/>
  <c r="K8" i="60" s="1"/>
  <c r="L8" i="60"/>
  <c r="S8" i="60" s="1"/>
  <c r="AR7" i="60"/>
  <c r="AN7" i="60"/>
  <c r="AH7" i="60"/>
  <c r="AB7" i="60"/>
  <c r="L7" i="60"/>
  <c r="S7" i="60" s="1"/>
  <c r="L16" i="59"/>
  <c r="S16" i="59" s="1"/>
  <c r="L15" i="59"/>
  <c r="S15" i="59" s="1"/>
  <c r="AR14" i="59"/>
  <c r="AN14" i="59"/>
  <c r="AH14" i="59"/>
  <c r="AB14" i="59"/>
  <c r="U14" i="59"/>
  <c r="V14" i="59" s="1"/>
  <c r="T14" i="59"/>
  <c r="K14" i="59" s="1"/>
  <c r="R14" i="59"/>
  <c r="L14" i="59"/>
  <c r="N14" i="59" s="1"/>
  <c r="AR13" i="59"/>
  <c r="AN13" i="59"/>
  <c r="AH13" i="59"/>
  <c r="AB13" i="59"/>
  <c r="U13" i="59"/>
  <c r="V13" i="59" s="1"/>
  <c r="T13" i="59"/>
  <c r="K13" i="59" s="1"/>
  <c r="L13" i="59"/>
  <c r="O13" i="59" s="1"/>
  <c r="AR12" i="59"/>
  <c r="AN12" i="59"/>
  <c r="AH12" i="59"/>
  <c r="AB12" i="59"/>
  <c r="U12" i="59"/>
  <c r="V12" i="59" s="1"/>
  <c r="T12" i="59"/>
  <c r="K12" i="59" s="1"/>
  <c r="L12" i="59"/>
  <c r="P12" i="59" s="1"/>
  <c r="L11" i="59"/>
  <c r="Q11" i="59" s="1"/>
  <c r="L10" i="59"/>
  <c r="R10" i="59" s="1"/>
  <c r="L9" i="59"/>
  <c r="S9" i="59" s="1"/>
  <c r="L8" i="59"/>
  <c r="S8" i="59" s="1"/>
  <c r="L7" i="59"/>
  <c r="S7" i="59" s="1"/>
  <c r="AR16" i="58"/>
  <c r="AN16" i="58"/>
  <c r="AH16" i="58"/>
  <c r="AB16" i="58"/>
  <c r="U16" i="58"/>
  <c r="V16" i="58" s="1"/>
  <c r="T16" i="58"/>
  <c r="K16" i="58" s="1"/>
  <c r="L16" i="58"/>
  <c r="S16" i="58" s="1"/>
  <c r="L15" i="58"/>
  <c r="P15" i="58" s="1"/>
  <c r="AR14" i="58"/>
  <c r="AN14" i="58"/>
  <c r="AH14" i="58"/>
  <c r="AB14" i="58"/>
  <c r="U14" i="58"/>
  <c r="V14" i="58" s="1"/>
  <c r="T14" i="58"/>
  <c r="K14" i="58" s="1"/>
  <c r="L14" i="58"/>
  <c r="N14" i="58" s="1"/>
  <c r="AR13" i="58"/>
  <c r="AN13" i="58"/>
  <c r="AH13" i="58"/>
  <c r="AB13" i="58"/>
  <c r="U13" i="58"/>
  <c r="V13" i="58" s="1"/>
  <c r="T13" i="58"/>
  <c r="K13" i="58" s="1"/>
  <c r="L13" i="58"/>
  <c r="O13" i="58" s="1"/>
  <c r="AR12" i="58"/>
  <c r="AN12" i="58"/>
  <c r="AH12" i="58"/>
  <c r="AB12" i="58"/>
  <c r="U12" i="58"/>
  <c r="V12" i="58" s="1"/>
  <c r="T12" i="58"/>
  <c r="K12" i="58" s="1"/>
  <c r="L12" i="58"/>
  <c r="P12" i="58" s="1"/>
  <c r="L11" i="58"/>
  <c r="Q11" i="58" s="1"/>
  <c r="L10" i="58"/>
  <c r="R10" i="58" s="1"/>
  <c r="AR9" i="58"/>
  <c r="AN9" i="58"/>
  <c r="AH9" i="58"/>
  <c r="AB9" i="58"/>
  <c r="U9" i="58"/>
  <c r="V9" i="58" s="1"/>
  <c r="T9" i="58"/>
  <c r="K9" i="58" s="1"/>
  <c r="L9" i="58"/>
  <c r="S9" i="58" s="1"/>
  <c r="L8" i="58"/>
  <c r="S8" i="58" s="1"/>
  <c r="L7" i="58"/>
  <c r="R7" i="58" s="1"/>
  <c r="L11" i="57"/>
  <c r="O11" i="57" s="1"/>
  <c r="AR10" i="57"/>
  <c r="AN10" i="57"/>
  <c r="AH10" i="57"/>
  <c r="AB10" i="57"/>
  <c r="U10" i="57"/>
  <c r="V10" i="57" s="1"/>
  <c r="T10" i="57"/>
  <c r="K10" i="57" s="1"/>
  <c r="L10" i="57"/>
  <c r="R10" i="57" s="1"/>
  <c r="L9" i="57"/>
  <c r="S9" i="57" s="1"/>
  <c r="L8" i="57"/>
  <c r="S8" i="57" s="1"/>
  <c r="L7" i="57"/>
  <c r="S7" i="57" s="1"/>
  <c r="L16" i="56"/>
  <c r="M16" i="56" s="1"/>
  <c r="L15" i="56"/>
  <c r="O15" i="56" s="1"/>
  <c r="L14" i="56"/>
  <c r="N14" i="56" s="1"/>
  <c r="AR13" i="56"/>
  <c r="AN13" i="56"/>
  <c r="AH13" i="56"/>
  <c r="AB13" i="56"/>
  <c r="U13" i="56"/>
  <c r="V13" i="56" s="1"/>
  <c r="T13" i="56"/>
  <c r="K13" i="56" s="1"/>
  <c r="L13" i="56"/>
  <c r="O13" i="56" s="1"/>
  <c r="L12" i="56"/>
  <c r="P12" i="56" s="1"/>
  <c r="L11" i="56"/>
  <c r="P11" i="56" s="1"/>
  <c r="L10" i="56"/>
  <c r="R10" i="56" s="1"/>
  <c r="L9" i="56"/>
  <c r="S9" i="56" s="1"/>
  <c r="L8" i="56"/>
  <c r="S8" i="56" s="1"/>
  <c r="AR7" i="56"/>
  <c r="AN7" i="56"/>
  <c r="AH7" i="56"/>
  <c r="AB7" i="56"/>
  <c r="U7" i="56"/>
  <c r="V7" i="56" s="1"/>
  <c r="AS7" i="56" s="1"/>
  <c r="T7" i="56"/>
  <c r="L7" i="56"/>
  <c r="S7" i="56" s="1"/>
  <c r="L16" i="55"/>
  <c r="M16" i="55" s="1"/>
  <c r="U16" i="55" s="1"/>
  <c r="V16" i="55" s="1"/>
  <c r="L15" i="55"/>
  <c r="S15" i="55" s="1"/>
  <c r="L14" i="55"/>
  <c r="N14" i="55" s="1"/>
  <c r="L13" i="55"/>
  <c r="O13" i="55" s="1"/>
  <c r="L12" i="55"/>
  <c r="P12" i="55" s="1"/>
  <c r="L11" i="55"/>
  <c r="Q11" i="55" s="1"/>
  <c r="L10" i="55"/>
  <c r="R10" i="55" s="1"/>
  <c r="L9" i="55"/>
  <c r="S9" i="55" s="1"/>
  <c r="L8" i="55"/>
  <c r="S8" i="55" s="1"/>
  <c r="AR7" i="55"/>
  <c r="AN7" i="55"/>
  <c r="AH7" i="55"/>
  <c r="AB7" i="55"/>
  <c r="U7" i="55"/>
  <c r="V7" i="55" s="1"/>
  <c r="AS7" i="55" s="1"/>
  <c r="T7" i="55"/>
  <c r="L7" i="55"/>
  <c r="R7" i="55" s="1"/>
  <c r="AR9" i="54"/>
  <c r="AR11" i="54"/>
  <c r="AR13" i="54"/>
  <c r="AR14" i="54"/>
  <c r="AR15" i="54"/>
  <c r="AR16" i="54"/>
  <c r="AN9" i="54"/>
  <c r="AN11" i="54"/>
  <c r="AN13" i="54"/>
  <c r="AN14" i="54"/>
  <c r="AN15" i="54"/>
  <c r="AN16" i="54"/>
  <c r="AH9" i="54"/>
  <c r="AH11" i="54"/>
  <c r="AH13" i="54"/>
  <c r="AH14" i="54"/>
  <c r="AH15" i="54"/>
  <c r="AH16" i="54"/>
  <c r="AB9" i="54"/>
  <c r="AB11" i="54"/>
  <c r="AB13" i="54"/>
  <c r="AB14" i="54"/>
  <c r="AB15" i="54"/>
  <c r="AB16" i="54"/>
  <c r="L8" i="54"/>
  <c r="M8" i="54" s="1"/>
  <c r="L9" i="54"/>
  <c r="P9" i="54" s="1"/>
  <c r="L10" i="54"/>
  <c r="M10" i="54" s="1"/>
  <c r="L11" i="54"/>
  <c r="M11" i="54" s="1"/>
  <c r="L12" i="54"/>
  <c r="P12" i="54" s="1"/>
  <c r="L13" i="54"/>
  <c r="M13" i="54" s="1"/>
  <c r="L14" i="54"/>
  <c r="M14" i="54" s="1"/>
  <c r="AW13" i="52"/>
  <c r="AR13" i="52"/>
  <c r="AN13" i="52"/>
  <c r="AH13" i="52"/>
  <c r="AB13" i="52"/>
  <c r="U13" i="52"/>
  <c r="V13" i="52" s="1"/>
  <c r="T13" i="52"/>
  <c r="K13" i="52" s="1"/>
  <c r="L13" i="52"/>
  <c r="S13" i="52" s="1"/>
  <c r="AW12" i="52"/>
  <c r="AR12" i="52"/>
  <c r="AN12" i="52"/>
  <c r="AH12" i="52"/>
  <c r="AB12" i="52"/>
  <c r="U12" i="52"/>
  <c r="V12" i="52" s="1"/>
  <c r="AM12" i="52" s="1"/>
  <c r="T12" i="52"/>
  <c r="K12" i="52" s="1"/>
  <c r="L12" i="52"/>
  <c r="N12" i="52" s="1"/>
  <c r="L11" i="52"/>
  <c r="Q11" i="52" s="1"/>
  <c r="L10" i="52"/>
  <c r="S10" i="52" s="1"/>
  <c r="L9" i="52"/>
  <c r="S9" i="52" s="1"/>
  <c r="L8" i="52"/>
  <c r="R8" i="52" s="1"/>
  <c r="L7" i="52"/>
  <c r="M7" i="52" s="1"/>
  <c r="L14" i="52"/>
  <c r="S14" i="52" s="1"/>
  <c r="L15" i="52"/>
  <c r="N15" i="52" s="1"/>
  <c r="L16" i="52"/>
  <c r="N16" i="52" s="1"/>
  <c r="L17" i="52"/>
  <c r="N17" i="52" s="1"/>
  <c r="L18" i="52"/>
  <c r="N18" i="52" s="1"/>
  <c r="M13" i="61" l="1"/>
  <c r="O10" i="60"/>
  <c r="M12" i="59"/>
  <c r="M13" i="58"/>
  <c r="M15" i="55"/>
  <c r="O15" i="55"/>
  <c r="R8" i="56"/>
  <c r="M16" i="58"/>
  <c r="T16" i="55"/>
  <c r="K16" i="55" s="1"/>
  <c r="M12" i="61"/>
  <c r="P14" i="59"/>
  <c r="O14" i="61"/>
  <c r="M8" i="61"/>
  <c r="P14" i="60"/>
  <c r="AP10" i="61"/>
  <c r="AQ10" i="61"/>
  <c r="M15" i="61"/>
  <c r="R15" i="61"/>
  <c r="S15" i="61"/>
  <c r="Q13" i="61"/>
  <c r="AO11" i="61"/>
  <c r="AP11" i="61"/>
  <c r="AC13" i="61"/>
  <c r="M7" i="61"/>
  <c r="N7" i="61"/>
  <c r="P7" i="61"/>
  <c r="M10" i="61"/>
  <c r="R11" i="61"/>
  <c r="N12" i="61"/>
  <c r="P13" i="61"/>
  <c r="P10" i="61"/>
  <c r="S11" i="61"/>
  <c r="S10" i="61"/>
  <c r="R12" i="61"/>
  <c r="R13" i="61"/>
  <c r="P14" i="61"/>
  <c r="N15" i="61"/>
  <c r="S12" i="61"/>
  <c r="S13" i="61"/>
  <c r="Q14" i="61"/>
  <c r="O15" i="61"/>
  <c r="M16" i="61"/>
  <c r="R14" i="61"/>
  <c r="P15" i="61"/>
  <c r="N16" i="61"/>
  <c r="S14" i="61"/>
  <c r="M16" i="59"/>
  <c r="N16" i="59"/>
  <c r="O16" i="59"/>
  <c r="P16" i="59"/>
  <c r="Q16" i="59"/>
  <c r="M15" i="59"/>
  <c r="N15" i="59"/>
  <c r="O15" i="59"/>
  <c r="P15" i="59"/>
  <c r="Q15" i="59"/>
  <c r="R15" i="59"/>
  <c r="M11" i="59"/>
  <c r="N11" i="59"/>
  <c r="R11" i="59"/>
  <c r="M10" i="59"/>
  <c r="N10" i="59"/>
  <c r="O10" i="59"/>
  <c r="S10" i="59"/>
  <c r="M9" i="59"/>
  <c r="N9" i="59"/>
  <c r="O9" i="59"/>
  <c r="P9" i="59"/>
  <c r="N8" i="59"/>
  <c r="O8" i="59"/>
  <c r="P8" i="59"/>
  <c r="Q8" i="59"/>
  <c r="O14" i="60"/>
  <c r="M10" i="60"/>
  <c r="AM12" i="59"/>
  <c r="AE12" i="59"/>
  <c r="AV12" i="59"/>
  <c r="AD12" i="59"/>
  <c r="AQ12" i="59"/>
  <c r="AU12" i="59"/>
  <c r="AC12" i="59"/>
  <c r="AP12" i="59"/>
  <c r="X12" i="59"/>
  <c r="AK12" i="59"/>
  <c r="AO12" i="59"/>
  <c r="W12" i="59"/>
  <c r="AL12" i="59" s="1"/>
  <c r="AJ12" i="59"/>
  <c r="Y12" i="59"/>
  <c r="AI12" i="59"/>
  <c r="Z14" i="59"/>
  <c r="AU14" i="59"/>
  <c r="AO14" i="59"/>
  <c r="AM14" i="59"/>
  <c r="AC14" i="59"/>
  <c r="AI14" i="59"/>
  <c r="W14" i="59"/>
  <c r="AL14" i="59" s="1"/>
  <c r="AM13" i="59"/>
  <c r="AJ13" i="59"/>
  <c r="AI13" i="59"/>
  <c r="AD13" i="59"/>
  <c r="X13" i="59"/>
  <c r="W13" i="59"/>
  <c r="AV13" i="59"/>
  <c r="AU13" i="59"/>
  <c r="AP13" i="59"/>
  <c r="S12" i="59"/>
  <c r="R13" i="59"/>
  <c r="O14" i="59"/>
  <c r="Q14" i="59"/>
  <c r="Q12" i="59"/>
  <c r="P13" i="59"/>
  <c r="N16" i="58"/>
  <c r="P13" i="58"/>
  <c r="R13" i="58"/>
  <c r="N12" i="58"/>
  <c r="S13" i="58"/>
  <c r="R12" i="58"/>
  <c r="M13" i="56"/>
  <c r="P13" i="56"/>
  <c r="Q13" i="56"/>
  <c r="R13" i="56"/>
  <c r="S13" i="56"/>
  <c r="M7" i="55"/>
  <c r="P7" i="55"/>
  <c r="S7" i="55"/>
  <c r="Q13" i="52"/>
  <c r="P13" i="52"/>
  <c r="R13" i="52"/>
  <c r="M13" i="52"/>
  <c r="N13" i="52"/>
  <c r="O13" i="52"/>
  <c r="AO12" i="52"/>
  <c r="P12" i="52"/>
  <c r="R12" i="52"/>
  <c r="AC12" i="52"/>
  <c r="O12" i="52"/>
  <c r="Q12" i="52"/>
  <c r="S12" i="52"/>
  <c r="M15" i="52"/>
  <c r="M14" i="52"/>
  <c r="N14" i="52"/>
  <c r="P14" i="52"/>
  <c r="Q14" i="52"/>
  <c r="R14" i="52"/>
  <c r="O14" i="52"/>
  <c r="N10" i="52"/>
  <c r="AV16" i="58"/>
  <c r="AK16" i="58"/>
  <c r="Y16" i="58"/>
  <c r="AM13" i="58"/>
  <c r="AE13" i="58"/>
  <c r="AC13" i="58"/>
  <c r="Y13" i="58"/>
  <c r="AQ13" i="58"/>
  <c r="AO13" i="58"/>
  <c r="AK13" i="58"/>
  <c r="N9" i="58"/>
  <c r="Q12" i="58"/>
  <c r="Q13" i="58"/>
  <c r="Q9" i="58"/>
  <c r="S12" i="58"/>
  <c r="O14" i="58"/>
  <c r="O16" i="58"/>
  <c r="P14" i="58"/>
  <c r="P16" i="58"/>
  <c r="Q16" i="58"/>
  <c r="R16" i="58"/>
  <c r="N15" i="60"/>
  <c r="R15" i="60"/>
  <c r="S10" i="60"/>
  <c r="M15" i="60"/>
  <c r="AK15" i="60"/>
  <c r="AM15" i="60"/>
  <c r="AL15" i="60"/>
  <c r="Z15" i="60"/>
  <c r="AP10" i="60"/>
  <c r="AF10" i="60"/>
  <c r="AE10" i="60"/>
  <c r="AQ10" i="60"/>
  <c r="R14" i="60"/>
  <c r="P15" i="60"/>
  <c r="S14" i="60"/>
  <c r="Q15" i="60"/>
  <c r="S15" i="60"/>
  <c r="M16" i="60"/>
  <c r="N16" i="60"/>
  <c r="N9" i="60"/>
  <c r="O16" i="60"/>
  <c r="P9" i="60"/>
  <c r="P13" i="60"/>
  <c r="P16" i="60"/>
  <c r="Q13" i="60"/>
  <c r="Q16" i="60"/>
  <c r="S16" i="60"/>
  <c r="Q14" i="60"/>
  <c r="M12" i="60"/>
  <c r="Q12" i="60"/>
  <c r="R12" i="60"/>
  <c r="S12" i="60"/>
  <c r="N11" i="60"/>
  <c r="R11" i="60"/>
  <c r="S11" i="60"/>
  <c r="Q15" i="58"/>
  <c r="R15" i="58"/>
  <c r="S15" i="58"/>
  <c r="M15" i="58"/>
  <c r="N15" i="58"/>
  <c r="O15" i="58"/>
  <c r="O11" i="58"/>
  <c r="R11" i="58"/>
  <c r="S11" i="58"/>
  <c r="M10" i="58"/>
  <c r="N10" i="58"/>
  <c r="P10" i="58"/>
  <c r="S10" i="58"/>
  <c r="M7" i="58"/>
  <c r="S7" i="58"/>
  <c r="P16" i="56"/>
  <c r="N16" i="56"/>
  <c r="O16" i="56"/>
  <c r="R16" i="56"/>
  <c r="S16" i="56"/>
  <c r="Q16" i="56"/>
  <c r="P15" i="56"/>
  <c r="Q15" i="56"/>
  <c r="R15" i="56"/>
  <c r="S15" i="56"/>
  <c r="M15" i="56"/>
  <c r="N15" i="56"/>
  <c r="O14" i="56"/>
  <c r="N12" i="56"/>
  <c r="Q12" i="56"/>
  <c r="R12" i="56"/>
  <c r="S12" i="56"/>
  <c r="R11" i="56"/>
  <c r="S11" i="56"/>
  <c r="M11" i="56"/>
  <c r="O11" i="56"/>
  <c r="Q11" i="56"/>
  <c r="N10" i="56"/>
  <c r="P10" i="56"/>
  <c r="S10" i="56"/>
  <c r="O9" i="56"/>
  <c r="Q9" i="56"/>
  <c r="O9" i="57"/>
  <c r="M11" i="57"/>
  <c r="M9" i="57"/>
  <c r="N8" i="57"/>
  <c r="Q7" i="57"/>
  <c r="AV16" i="55"/>
  <c r="Y16" i="55"/>
  <c r="AK16" i="55"/>
  <c r="N16" i="55"/>
  <c r="O16" i="55"/>
  <c r="Q16" i="55"/>
  <c r="P16" i="55"/>
  <c r="R16" i="55"/>
  <c r="S16" i="55"/>
  <c r="N15" i="55"/>
  <c r="U15" i="55" s="1"/>
  <c r="V15" i="55" s="1"/>
  <c r="T15" i="55"/>
  <c r="K15" i="55" s="1"/>
  <c r="Q15" i="55"/>
  <c r="R15" i="55"/>
  <c r="P15" i="55"/>
  <c r="O14" i="55"/>
  <c r="Q13" i="55"/>
  <c r="R13" i="55"/>
  <c r="M13" i="55"/>
  <c r="P13" i="55"/>
  <c r="S13" i="55"/>
  <c r="N12" i="55"/>
  <c r="Q12" i="55"/>
  <c r="R12" i="55"/>
  <c r="S12" i="55"/>
  <c r="R11" i="55"/>
  <c r="M10" i="55"/>
  <c r="P10" i="55"/>
  <c r="N10" i="55"/>
  <c r="S10" i="55"/>
  <c r="N9" i="55"/>
  <c r="Q9" i="55"/>
  <c r="O8" i="55"/>
  <c r="R8" i="55"/>
  <c r="N11" i="57"/>
  <c r="P11" i="57"/>
  <c r="N10" i="57"/>
  <c r="Q11" i="57"/>
  <c r="S10" i="57"/>
  <c r="R11" i="57"/>
  <c r="S11" i="57"/>
  <c r="P8" i="57"/>
  <c r="O7" i="57"/>
  <c r="R7" i="53"/>
  <c r="S7" i="53"/>
  <c r="Q12" i="53"/>
  <c r="P14" i="53"/>
  <c r="M7" i="53"/>
  <c r="N7" i="53"/>
  <c r="M10" i="53"/>
  <c r="Q13" i="53"/>
  <c r="Q7" i="53"/>
  <c r="O10" i="53"/>
  <c r="N9" i="53"/>
  <c r="N10" i="53"/>
  <c r="M11" i="53"/>
  <c r="O9" i="53"/>
  <c r="O11" i="53"/>
  <c r="P9" i="53"/>
  <c r="P10" i="53"/>
  <c r="R11" i="53"/>
  <c r="Q9" i="53"/>
  <c r="S10" i="53"/>
  <c r="S11" i="53"/>
  <c r="P7" i="53"/>
  <c r="M13" i="53"/>
  <c r="P13" i="53"/>
  <c r="O14" i="53"/>
  <c r="R11" i="52"/>
  <c r="S11" i="52"/>
  <c r="W10" i="61"/>
  <c r="AE10" i="61"/>
  <c r="AF10" i="61"/>
  <c r="AD11" i="61"/>
  <c r="M7" i="60"/>
  <c r="U7" i="60" s="1"/>
  <c r="V7" i="60" s="1"/>
  <c r="Z7" i="60" s="1"/>
  <c r="P7" i="60"/>
  <c r="R7" i="60"/>
  <c r="AQ9" i="53"/>
  <c r="AE9" i="53"/>
  <c r="AP9" i="53"/>
  <c r="AD9" i="53"/>
  <c r="AO9" i="53"/>
  <c r="AC9" i="53"/>
  <c r="W9" i="53"/>
  <c r="AF9" i="53"/>
  <c r="AM9" i="53"/>
  <c r="AI9" i="53"/>
  <c r="Z9" i="53"/>
  <c r="AK9" i="53"/>
  <c r="Y9" i="53"/>
  <c r="AU9" i="53"/>
  <c r="AV9" i="53"/>
  <c r="AJ9" i="53"/>
  <c r="X9" i="53"/>
  <c r="AT9" i="53"/>
  <c r="AS9" i="53"/>
  <c r="AG9" i="53"/>
  <c r="R12" i="53"/>
  <c r="S12" i="53"/>
  <c r="R13" i="53"/>
  <c r="Q14" i="53"/>
  <c r="S13" i="53"/>
  <c r="R14" i="53"/>
  <c r="M8" i="53"/>
  <c r="S14" i="53"/>
  <c r="N8" i="53"/>
  <c r="M9" i="53"/>
  <c r="O8" i="53"/>
  <c r="P8" i="53"/>
  <c r="Q8" i="53"/>
  <c r="N11" i="53"/>
  <c r="M12" i="53"/>
  <c r="R8" i="53"/>
  <c r="N12" i="53"/>
  <c r="R9" i="53"/>
  <c r="Q10" i="53"/>
  <c r="P11" i="53"/>
  <c r="O12" i="53"/>
  <c r="N13" i="53"/>
  <c r="M14" i="53"/>
  <c r="AM12" i="61"/>
  <c r="Z12" i="61"/>
  <c r="AK12" i="61"/>
  <c r="Y12" i="61"/>
  <c r="AV12" i="61"/>
  <c r="AJ12" i="61"/>
  <c r="X12" i="61"/>
  <c r="AO12" i="61"/>
  <c r="AU12" i="61"/>
  <c r="AI12" i="61"/>
  <c r="W12" i="61"/>
  <c r="AT12" i="61"/>
  <c r="AS12" i="61"/>
  <c r="AG12" i="61"/>
  <c r="AF12" i="61"/>
  <c r="AQ12" i="61"/>
  <c r="AE12" i="61"/>
  <c r="AC12" i="61"/>
  <c r="AP12" i="61"/>
  <c r="AD12" i="61"/>
  <c r="AF8" i="61"/>
  <c r="AQ8" i="61"/>
  <c r="AE8" i="61"/>
  <c r="AP8" i="61"/>
  <c r="AD8" i="61"/>
  <c r="AO8" i="61"/>
  <c r="AC8" i="61"/>
  <c r="Y8" i="61"/>
  <c r="AS8" i="61"/>
  <c r="AK8" i="61"/>
  <c r="AM8" i="61"/>
  <c r="AG8" i="61"/>
  <c r="Z8" i="61"/>
  <c r="AV8" i="61"/>
  <c r="AJ8" i="61"/>
  <c r="X8" i="61"/>
  <c r="AU8" i="61"/>
  <c r="AI8" i="61"/>
  <c r="W8" i="61"/>
  <c r="AT8" i="61"/>
  <c r="Z14" i="61"/>
  <c r="AK14" i="61"/>
  <c r="Y14" i="61"/>
  <c r="AM14" i="61"/>
  <c r="AV14" i="61"/>
  <c r="AJ14" i="61"/>
  <c r="X14" i="61"/>
  <c r="AU14" i="61"/>
  <c r="AI14" i="61"/>
  <c r="W14" i="61"/>
  <c r="AT14" i="61"/>
  <c r="AS14" i="61"/>
  <c r="AG14" i="61"/>
  <c r="AF14" i="61"/>
  <c r="AQ14" i="61"/>
  <c r="AE14" i="61"/>
  <c r="AP14" i="61"/>
  <c r="AD14" i="61"/>
  <c r="AO14" i="61"/>
  <c r="AC14" i="61"/>
  <c r="AK15" i="61"/>
  <c r="Y15" i="61"/>
  <c r="Z15" i="61"/>
  <c r="AV15" i="61"/>
  <c r="AJ15" i="61"/>
  <c r="X15" i="61"/>
  <c r="AU15" i="61"/>
  <c r="AI15" i="61"/>
  <c r="W15" i="61"/>
  <c r="AT15" i="61"/>
  <c r="AS15" i="61"/>
  <c r="AG15" i="61"/>
  <c r="AF15" i="61"/>
  <c r="AL15" i="61"/>
  <c r="AQ15" i="61"/>
  <c r="AE15" i="61"/>
  <c r="AP15" i="61"/>
  <c r="AD15" i="61"/>
  <c r="AO15" i="61"/>
  <c r="AC15" i="61"/>
  <c r="AM15" i="61"/>
  <c r="AV16" i="61"/>
  <c r="AJ16" i="61"/>
  <c r="X16" i="61"/>
  <c r="AU16" i="61"/>
  <c r="AI16" i="61"/>
  <c r="W16" i="61"/>
  <c r="AT16" i="61"/>
  <c r="AS16" i="61"/>
  <c r="AG16" i="61"/>
  <c r="AF16" i="61"/>
  <c r="Y16" i="61"/>
  <c r="AQ16" i="61"/>
  <c r="AE16" i="61"/>
  <c r="AP16" i="61"/>
  <c r="AD16" i="61"/>
  <c r="AO16" i="61"/>
  <c r="AC16" i="61"/>
  <c r="AM16" i="61"/>
  <c r="AK16" i="61"/>
  <c r="AL16" i="61"/>
  <c r="Z16" i="61"/>
  <c r="AQ9" i="61"/>
  <c r="AE9" i="61"/>
  <c r="AF9" i="61"/>
  <c r="AP9" i="61"/>
  <c r="AD9" i="61"/>
  <c r="AO9" i="61"/>
  <c r="AC9" i="61"/>
  <c r="AM9" i="61"/>
  <c r="Z9" i="61"/>
  <c r="AK9" i="61"/>
  <c r="Y9" i="61"/>
  <c r="AV9" i="61"/>
  <c r="AJ9" i="61"/>
  <c r="X9" i="61"/>
  <c r="AU9" i="61"/>
  <c r="AI9" i="61"/>
  <c r="W9" i="61"/>
  <c r="AT9" i="61"/>
  <c r="AS9" i="61"/>
  <c r="AG9" i="61"/>
  <c r="AE11" i="61"/>
  <c r="AQ11" i="61"/>
  <c r="AO13" i="61"/>
  <c r="AG10" i="61"/>
  <c r="AS10" i="61"/>
  <c r="AF11" i="61"/>
  <c r="AD13" i="61"/>
  <c r="AP13" i="61"/>
  <c r="AT10" i="61"/>
  <c r="AG11" i="61"/>
  <c r="AS11" i="61"/>
  <c r="AE13" i="61"/>
  <c r="AQ13" i="61"/>
  <c r="AI10" i="61"/>
  <c r="AU10" i="61"/>
  <c r="AT11" i="61"/>
  <c r="AF13" i="61"/>
  <c r="O7" i="61"/>
  <c r="N8" i="61"/>
  <c r="M9" i="61"/>
  <c r="X10" i="61"/>
  <c r="AJ10" i="61"/>
  <c r="AV10" i="61"/>
  <c r="W11" i="61"/>
  <c r="AI11" i="61"/>
  <c r="AU11" i="61"/>
  <c r="AG13" i="61"/>
  <c r="AS13" i="61"/>
  <c r="O8" i="61"/>
  <c r="N9" i="61"/>
  <c r="Y10" i="61"/>
  <c r="AK10" i="61"/>
  <c r="X11" i="61"/>
  <c r="AJ11" i="61"/>
  <c r="AV11" i="61"/>
  <c r="AT13" i="61"/>
  <c r="Q7" i="61"/>
  <c r="P8" i="61"/>
  <c r="O9" i="61"/>
  <c r="N10" i="61"/>
  <c r="Z10" i="61"/>
  <c r="AL10" i="61"/>
  <c r="M11" i="61"/>
  <c r="Y11" i="61"/>
  <c r="AK11" i="61"/>
  <c r="W13" i="61"/>
  <c r="AI13" i="61"/>
  <c r="AU13" i="61"/>
  <c r="R7" i="61"/>
  <c r="Q8" i="61"/>
  <c r="P9" i="61"/>
  <c r="O10" i="61"/>
  <c r="AM10" i="61"/>
  <c r="N11" i="61"/>
  <c r="Z11" i="61"/>
  <c r="X13" i="61"/>
  <c r="AJ13" i="61"/>
  <c r="AV13" i="61"/>
  <c r="R8" i="61"/>
  <c r="Q9" i="61"/>
  <c r="O11" i="61"/>
  <c r="AM11" i="61"/>
  <c r="Y13" i="61"/>
  <c r="AK13" i="61"/>
  <c r="R9" i="61"/>
  <c r="Q10" i="61"/>
  <c r="AC10" i="61"/>
  <c r="AO10" i="61"/>
  <c r="P11" i="61"/>
  <c r="O12" i="61"/>
  <c r="N13" i="61"/>
  <c r="Z13" i="61"/>
  <c r="M14" i="61"/>
  <c r="AD10" i="61"/>
  <c r="AC11" i="61"/>
  <c r="Z14" i="60"/>
  <c r="AK14" i="60"/>
  <c r="Y14" i="60"/>
  <c r="AV14" i="60"/>
  <c r="AJ14" i="60"/>
  <c r="X14" i="60"/>
  <c r="AU14" i="60"/>
  <c r="AI14" i="60"/>
  <c r="W14" i="60"/>
  <c r="AT14" i="60"/>
  <c r="AS14" i="60"/>
  <c r="AG14" i="60"/>
  <c r="AF14" i="60"/>
  <c r="AQ14" i="60"/>
  <c r="AE14" i="60"/>
  <c r="AP14" i="60"/>
  <c r="AD14" i="60"/>
  <c r="AO14" i="60"/>
  <c r="AC14" i="60"/>
  <c r="AM14" i="60"/>
  <c r="AF8" i="60"/>
  <c r="AQ8" i="60"/>
  <c r="AE8" i="60"/>
  <c r="AP8" i="60"/>
  <c r="AD8" i="60"/>
  <c r="AO8" i="60"/>
  <c r="AC8" i="60"/>
  <c r="AM8" i="60"/>
  <c r="Z8" i="60"/>
  <c r="AK8" i="60"/>
  <c r="Y8" i="60"/>
  <c r="AV8" i="60"/>
  <c r="AJ8" i="60"/>
  <c r="X8" i="60"/>
  <c r="AG8" i="60"/>
  <c r="AU8" i="60"/>
  <c r="AI8" i="60"/>
  <c r="W8" i="60"/>
  <c r="AT8" i="60"/>
  <c r="AS8" i="60"/>
  <c r="AQ9" i="60"/>
  <c r="AE9" i="60"/>
  <c r="AP9" i="60"/>
  <c r="AD9" i="60"/>
  <c r="AO9" i="60"/>
  <c r="AC9" i="60"/>
  <c r="AM9" i="60"/>
  <c r="Z9" i="60"/>
  <c r="AK9" i="60"/>
  <c r="Y9" i="60"/>
  <c r="AF9" i="60"/>
  <c r="AV9" i="60"/>
  <c r="AJ9" i="60"/>
  <c r="X9" i="60"/>
  <c r="AU9" i="60"/>
  <c r="AI9" i="60"/>
  <c r="W9" i="60"/>
  <c r="AT9" i="60"/>
  <c r="AS9" i="60"/>
  <c r="AG9" i="60"/>
  <c r="AG10" i="60"/>
  <c r="AS10" i="60"/>
  <c r="R13" i="60"/>
  <c r="AT10" i="60"/>
  <c r="S13" i="60"/>
  <c r="AC15" i="60"/>
  <c r="AO15" i="60"/>
  <c r="N7" i="60"/>
  <c r="M8" i="60"/>
  <c r="W10" i="60"/>
  <c r="AI10" i="60"/>
  <c r="AU10" i="60"/>
  <c r="AD15" i="60"/>
  <c r="AP15" i="60"/>
  <c r="O7" i="60"/>
  <c r="N8" i="60"/>
  <c r="M9" i="60"/>
  <c r="X10" i="60"/>
  <c r="AJ10" i="60"/>
  <c r="AV10" i="60"/>
  <c r="AE15" i="60"/>
  <c r="AQ15" i="60"/>
  <c r="O8" i="60"/>
  <c r="Y10" i="60"/>
  <c r="AK10" i="60"/>
  <c r="AF15" i="60"/>
  <c r="Q7" i="60"/>
  <c r="P8" i="60"/>
  <c r="O9" i="60"/>
  <c r="N10" i="60"/>
  <c r="Z10" i="60"/>
  <c r="M11" i="60"/>
  <c r="AG15" i="60"/>
  <c r="AS15" i="60"/>
  <c r="Q8" i="60"/>
  <c r="AM10" i="60"/>
  <c r="AT15" i="60"/>
  <c r="R8" i="60"/>
  <c r="Q9" i="60"/>
  <c r="P10" i="60"/>
  <c r="O11" i="60"/>
  <c r="N12" i="60"/>
  <c r="M13" i="60"/>
  <c r="W15" i="60"/>
  <c r="AI15" i="60"/>
  <c r="AU15" i="60"/>
  <c r="T7" i="60"/>
  <c r="R9" i="60"/>
  <c r="Q10" i="60"/>
  <c r="AC10" i="60"/>
  <c r="AO10" i="60"/>
  <c r="P11" i="60"/>
  <c r="O12" i="60"/>
  <c r="N13" i="60"/>
  <c r="M14" i="60"/>
  <c r="X15" i="60"/>
  <c r="AJ15" i="60"/>
  <c r="AV15" i="60"/>
  <c r="AD10" i="60"/>
  <c r="Y15" i="60"/>
  <c r="S11" i="59"/>
  <c r="R12" i="59"/>
  <c r="Q13" i="59"/>
  <c r="AC13" i="59"/>
  <c r="AO13" i="59"/>
  <c r="M7" i="59"/>
  <c r="AF12" i="59"/>
  <c r="S13" i="59"/>
  <c r="AE13" i="59"/>
  <c r="AQ13" i="59"/>
  <c r="AD14" i="59"/>
  <c r="AP14" i="59"/>
  <c r="N7" i="59"/>
  <c r="M8" i="59"/>
  <c r="AG12" i="59"/>
  <c r="AS12" i="59"/>
  <c r="AF13" i="59"/>
  <c r="S14" i="59"/>
  <c r="AE14" i="59"/>
  <c r="AQ14" i="59"/>
  <c r="O7" i="59"/>
  <c r="AT12" i="59"/>
  <c r="AG13" i="59"/>
  <c r="AS13" i="59"/>
  <c r="AF14" i="59"/>
  <c r="R16" i="59"/>
  <c r="P7" i="59"/>
  <c r="AT13" i="59"/>
  <c r="AG14" i="59"/>
  <c r="AS14" i="59"/>
  <c r="Q7" i="59"/>
  <c r="AT14" i="59"/>
  <c r="R7" i="59"/>
  <c r="R8" i="59"/>
  <c r="Q9" i="59"/>
  <c r="P10" i="59"/>
  <c r="O11" i="59"/>
  <c r="N12" i="59"/>
  <c r="Z12" i="59"/>
  <c r="M13" i="59"/>
  <c r="Y13" i="59"/>
  <c r="AA13" i="59" s="1"/>
  <c r="AK13" i="59"/>
  <c r="X14" i="59"/>
  <c r="AJ14" i="59"/>
  <c r="AV14" i="59"/>
  <c r="R9" i="59"/>
  <c r="Q10" i="59"/>
  <c r="P11" i="59"/>
  <c r="O12" i="59"/>
  <c r="N13" i="59"/>
  <c r="Z13" i="59"/>
  <c r="AL13" i="59"/>
  <c r="M14" i="59"/>
  <c r="Y14" i="59"/>
  <c r="AK14" i="59"/>
  <c r="Z14" i="58"/>
  <c r="AK14" i="58"/>
  <c r="Y14" i="58"/>
  <c r="AV14" i="58"/>
  <c r="AJ14" i="58"/>
  <c r="X14" i="58"/>
  <c r="AU14" i="58"/>
  <c r="AI14" i="58"/>
  <c r="W14" i="58"/>
  <c r="AM14" i="58"/>
  <c r="AT14" i="58"/>
  <c r="AS14" i="58"/>
  <c r="AG14" i="58"/>
  <c r="AF14" i="58"/>
  <c r="AQ14" i="58"/>
  <c r="AE14" i="58"/>
  <c r="AP14" i="58"/>
  <c r="AD14" i="58"/>
  <c r="AO14" i="58"/>
  <c r="AC14" i="58"/>
  <c r="AM12" i="58"/>
  <c r="AC12" i="58"/>
  <c r="Z12" i="58"/>
  <c r="AK12" i="58"/>
  <c r="Y12" i="58"/>
  <c r="AV12" i="58"/>
  <c r="AJ12" i="58"/>
  <c r="X12" i="58"/>
  <c r="AU12" i="58"/>
  <c r="AI12" i="58"/>
  <c r="W12" i="58"/>
  <c r="AO12" i="58"/>
  <c r="AT12" i="58"/>
  <c r="AS12" i="58"/>
  <c r="AG12" i="58"/>
  <c r="AF12" i="58"/>
  <c r="AQ12" i="58"/>
  <c r="AE12" i="58"/>
  <c r="AP12" i="58"/>
  <c r="AD12" i="58"/>
  <c r="AQ9" i="58"/>
  <c r="AE9" i="58"/>
  <c r="AP9" i="58"/>
  <c r="AD9" i="58"/>
  <c r="AO9" i="58"/>
  <c r="AC9" i="58"/>
  <c r="AM9" i="58"/>
  <c r="AF9" i="58"/>
  <c r="Z9" i="58"/>
  <c r="AK9" i="58"/>
  <c r="Y9" i="58"/>
  <c r="AV9" i="58"/>
  <c r="AJ9" i="58"/>
  <c r="X9" i="58"/>
  <c r="AU9" i="58"/>
  <c r="AI9" i="58"/>
  <c r="W9" i="58"/>
  <c r="AT9" i="58"/>
  <c r="AS9" i="58"/>
  <c r="AG9" i="58"/>
  <c r="Z16" i="58"/>
  <c r="AL16" i="58"/>
  <c r="AD13" i="58"/>
  <c r="AP13" i="58"/>
  <c r="Q14" i="58"/>
  <c r="AM16" i="58"/>
  <c r="R14" i="58"/>
  <c r="N7" i="58"/>
  <c r="M8" i="58"/>
  <c r="AF13" i="58"/>
  <c r="S14" i="58"/>
  <c r="AC16" i="58"/>
  <c r="AO16" i="58"/>
  <c r="O7" i="58"/>
  <c r="N8" i="58"/>
  <c r="M9" i="58"/>
  <c r="AG13" i="58"/>
  <c r="AS13" i="58"/>
  <c r="AD16" i="58"/>
  <c r="AP16" i="58"/>
  <c r="P7" i="58"/>
  <c r="O8" i="58"/>
  <c r="AT13" i="58"/>
  <c r="AE16" i="58"/>
  <c r="AQ16" i="58"/>
  <c r="Q7" i="58"/>
  <c r="P8" i="58"/>
  <c r="O9" i="58"/>
  <c r="M11" i="58"/>
  <c r="W13" i="58"/>
  <c r="AI13" i="58"/>
  <c r="AU13" i="58"/>
  <c r="AF16" i="58"/>
  <c r="Q8" i="58"/>
  <c r="P9" i="58"/>
  <c r="O10" i="58"/>
  <c r="N11" i="58"/>
  <c r="M12" i="58"/>
  <c r="X13" i="58"/>
  <c r="AJ13" i="58"/>
  <c r="AV13" i="58"/>
  <c r="AG16" i="58"/>
  <c r="AS16" i="58"/>
  <c r="R8" i="58"/>
  <c r="AT16" i="58"/>
  <c r="R9" i="58"/>
  <c r="Q10" i="58"/>
  <c r="P11" i="58"/>
  <c r="O12" i="58"/>
  <c r="N13" i="58"/>
  <c r="Z13" i="58"/>
  <c r="M14" i="58"/>
  <c r="W16" i="58"/>
  <c r="AI16" i="58"/>
  <c r="AU16" i="58"/>
  <c r="X16" i="58"/>
  <c r="AJ16" i="58"/>
  <c r="AP10" i="57"/>
  <c r="AD10" i="57"/>
  <c r="AO10" i="57"/>
  <c r="AC10" i="57"/>
  <c r="AQ10" i="57"/>
  <c r="AM10" i="57"/>
  <c r="Z10" i="57"/>
  <c r="AE10" i="57"/>
  <c r="AK10" i="57"/>
  <c r="Y10" i="57"/>
  <c r="AV10" i="57"/>
  <c r="AJ10" i="57"/>
  <c r="X10" i="57"/>
  <c r="AU10" i="57"/>
  <c r="AI10" i="57"/>
  <c r="W10" i="57"/>
  <c r="AT10" i="57"/>
  <c r="AS10" i="57"/>
  <c r="AG10" i="57"/>
  <c r="AF10" i="57"/>
  <c r="M7" i="57"/>
  <c r="N7" i="57"/>
  <c r="M8" i="57"/>
  <c r="P7" i="57"/>
  <c r="O8" i="57"/>
  <c r="N9" i="57"/>
  <c r="M10" i="57"/>
  <c r="R7" i="57"/>
  <c r="Q8" i="57"/>
  <c r="P9" i="57"/>
  <c r="O10" i="57"/>
  <c r="R8" i="57"/>
  <c r="Q9" i="57"/>
  <c r="P10" i="57"/>
  <c r="R9" i="57"/>
  <c r="Q10" i="57"/>
  <c r="AM13" i="56"/>
  <c r="Z13" i="56"/>
  <c r="AK13" i="56"/>
  <c r="Y13" i="56"/>
  <c r="AV13" i="56"/>
  <c r="AJ13" i="56"/>
  <c r="X13" i="56"/>
  <c r="AU13" i="56"/>
  <c r="AI13" i="56"/>
  <c r="W13" i="56"/>
  <c r="AT13" i="56"/>
  <c r="AS13" i="56"/>
  <c r="AG13" i="56"/>
  <c r="AF13" i="56"/>
  <c r="AQ13" i="56"/>
  <c r="AE13" i="56"/>
  <c r="AP13" i="56"/>
  <c r="AD13" i="56"/>
  <c r="AO13" i="56"/>
  <c r="AC13" i="56"/>
  <c r="W7" i="56"/>
  <c r="AI7" i="56"/>
  <c r="AU7" i="56"/>
  <c r="P14" i="56"/>
  <c r="AV7" i="56"/>
  <c r="Q14" i="56"/>
  <c r="Y7" i="56"/>
  <c r="R14" i="56"/>
  <c r="AT7" i="56"/>
  <c r="AJ7" i="56"/>
  <c r="N7" i="56"/>
  <c r="Z7" i="56"/>
  <c r="M8" i="56"/>
  <c r="S14" i="56"/>
  <c r="X7" i="56"/>
  <c r="O7" i="56"/>
  <c r="AM7" i="56"/>
  <c r="N8" i="56"/>
  <c r="M9" i="56"/>
  <c r="M7" i="56"/>
  <c r="AK7" i="56"/>
  <c r="P7" i="56"/>
  <c r="O8" i="56"/>
  <c r="N9" i="56"/>
  <c r="M10" i="56"/>
  <c r="Q7" i="56"/>
  <c r="AC7" i="56"/>
  <c r="AO7" i="56"/>
  <c r="P8" i="56"/>
  <c r="R7" i="56"/>
  <c r="AD7" i="56"/>
  <c r="AP7" i="56"/>
  <c r="Q8" i="56"/>
  <c r="P9" i="56"/>
  <c r="O10" i="56"/>
  <c r="N11" i="56"/>
  <c r="M12" i="56"/>
  <c r="AE7" i="56"/>
  <c r="AF7" i="56"/>
  <c r="R9" i="56"/>
  <c r="Q10" i="56"/>
  <c r="O12" i="56"/>
  <c r="N13" i="56"/>
  <c r="M14" i="56"/>
  <c r="AQ7" i="56"/>
  <c r="AG7" i="56"/>
  <c r="W7" i="55"/>
  <c r="AI7" i="55"/>
  <c r="AU7" i="55"/>
  <c r="S11" i="55"/>
  <c r="P14" i="55"/>
  <c r="Z16" i="55"/>
  <c r="AL16" i="55"/>
  <c r="X7" i="55"/>
  <c r="AJ7" i="55"/>
  <c r="AV7" i="55"/>
  <c r="Q14" i="55"/>
  <c r="AM16" i="55"/>
  <c r="Y7" i="55"/>
  <c r="AK7" i="55"/>
  <c r="R14" i="55"/>
  <c r="N7" i="55"/>
  <c r="Z7" i="55"/>
  <c r="M8" i="55"/>
  <c r="S14" i="55"/>
  <c r="AC16" i="55"/>
  <c r="AH16" i="55" s="1"/>
  <c r="AO16" i="55"/>
  <c r="AR16" i="55" s="1"/>
  <c r="O7" i="55"/>
  <c r="AM7" i="55"/>
  <c r="N8" i="55"/>
  <c r="M9" i="55"/>
  <c r="AD16" i="55"/>
  <c r="AP16" i="55"/>
  <c r="AE16" i="55"/>
  <c r="AQ16" i="55"/>
  <c r="Q7" i="55"/>
  <c r="AC7" i="55"/>
  <c r="AO7" i="55"/>
  <c r="P8" i="55"/>
  <c r="O9" i="55"/>
  <c r="M11" i="55"/>
  <c r="AF16" i="55"/>
  <c r="AT7" i="55"/>
  <c r="AD7" i="55"/>
  <c r="AP7" i="55"/>
  <c r="Q8" i="55"/>
  <c r="P9" i="55"/>
  <c r="O10" i="55"/>
  <c r="N11" i="55"/>
  <c r="M12" i="55"/>
  <c r="AG16" i="55"/>
  <c r="AS16" i="55"/>
  <c r="AE7" i="55"/>
  <c r="AQ7" i="55"/>
  <c r="O11" i="55"/>
  <c r="AT16" i="55"/>
  <c r="AF7" i="55"/>
  <c r="R9" i="55"/>
  <c r="Q10" i="55"/>
  <c r="P11" i="55"/>
  <c r="O12" i="55"/>
  <c r="N13" i="55"/>
  <c r="M14" i="55"/>
  <c r="W16" i="55"/>
  <c r="AI16" i="55"/>
  <c r="AU16" i="55"/>
  <c r="AG7" i="55"/>
  <c r="X16" i="55"/>
  <c r="AJ16" i="55"/>
  <c r="S14" i="54"/>
  <c r="R14" i="54"/>
  <c r="Q14" i="54"/>
  <c r="P14" i="54"/>
  <c r="R13" i="54"/>
  <c r="Q13" i="54"/>
  <c r="P13" i="54"/>
  <c r="S13" i="54"/>
  <c r="O13" i="54"/>
  <c r="N13" i="54"/>
  <c r="T13" i="54" s="1"/>
  <c r="K13" i="54" s="1"/>
  <c r="O12" i="54"/>
  <c r="N12" i="54"/>
  <c r="M12" i="54"/>
  <c r="S11" i="54"/>
  <c r="Q11" i="54"/>
  <c r="R11" i="54"/>
  <c r="P11" i="54"/>
  <c r="R10" i="54"/>
  <c r="Q10" i="54"/>
  <c r="S10" i="54"/>
  <c r="P10" i="54"/>
  <c r="O10" i="54"/>
  <c r="N10" i="54"/>
  <c r="O9" i="54"/>
  <c r="N9" i="54"/>
  <c r="M9" i="54"/>
  <c r="R8" i="54"/>
  <c r="S8" i="54"/>
  <c r="Q8" i="54"/>
  <c r="P8" i="54"/>
  <c r="O14" i="54"/>
  <c r="S12" i="54"/>
  <c r="O11" i="54"/>
  <c r="S9" i="54"/>
  <c r="O8" i="54"/>
  <c r="N14" i="54"/>
  <c r="T14" i="54" s="1"/>
  <c r="K14" i="54" s="1"/>
  <c r="R12" i="54"/>
  <c r="N11" i="54"/>
  <c r="R9" i="54"/>
  <c r="N8" i="54"/>
  <c r="Q12" i="54"/>
  <c r="Q9" i="54"/>
  <c r="O7" i="52"/>
  <c r="N7" i="52"/>
  <c r="P7" i="52"/>
  <c r="Q7" i="52"/>
  <c r="R7" i="52"/>
  <c r="AK13" i="52"/>
  <c r="Y13" i="52"/>
  <c r="AM13" i="52"/>
  <c r="AV13" i="52"/>
  <c r="AJ13" i="52"/>
  <c r="X13" i="52"/>
  <c r="AU13" i="52"/>
  <c r="AI13" i="52"/>
  <c r="W13" i="52"/>
  <c r="AT13" i="52"/>
  <c r="AS13" i="52"/>
  <c r="AG13" i="52"/>
  <c r="AF13" i="52"/>
  <c r="Z13" i="52"/>
  <c r="AQ13" i="52"/>
  <c r="AE13" i="52"/>
  <c r="AL13" i="52"/>
  <c r="AP13" i="52"/>
  <c r="AD13" i="52"/>
  <c r="AO13" i="52"/>
  <c r="AC13" i="52"/>
  <c r="AD12" i="52"/>
  <c r="AP12" i="52"/>
  <c r="O8" i="52"/>
  <c r="M9" i="52"/>
  <c r="AE12" i="52"/>
  <c r="AQ12" i="52"/>
  <c r="N8" i="52"/>
  <c r="AF12" i="52"/>
  <c r="M8" i="52"/>
  <c r="P8" i="52"/>
  <c r="N9" i="52"/>
  <c r="S7" i="52"/>
  <c r="Q8" i="52"/>
  <c r="O9" i="52"/>
  <c r="M10" i="52"/>
  <c r="AG12" i="52"/>
  <c r="AS12" i="52"/>
  <c r="AT12" i="52"/>
  <c r="S8" i="52"/>
  <c r="Q9" i="52"/>
  <c r="O10" i="52"/>
  <c r="M11" i="52"/>
  <c r="W12" i="52"/>
  <c r="AI12" i="52"/>
  <c r="AU12" i="52"/>
  <c r="R9" i="52"/>
  <c r="P10" i="52"/>
  <c r="N11" i="52"/>
  <c r="X12" i="52"/>
  <c r="AJ12" i="52"/>
  <c r="AV12" i="52"/>
  <c r="P9" i="52"/>
  <c r="Q10" i="52"/>
  <c r="O11" i="52"/>
  <c r="M12" i="52"/>
  <c r="Y12" i="52"/>
  <c r="AK12" i="52"/>
  <c r="R10" i="52"/>
  <c r="P11" i="52"/>
  <c r="Z12" i="52"/>
  <c r="AL12" i="52"/>
  <c r="M18" i="52"/>
  <c r="M17" i="52"/>
  <c r="M16" i="52"/>
  <c r="U7" i="61" l="1"/>
  <c r="V7" i="61" s="1"/>
  <c r="T7" i="61"/>
  <c r="U16" i="56"/>
  <c r="V16" i="56" s="1"/>
  <c r="AV16" i="56" s="1"/>
  <c r="AN16" i="55"/>
  <c r="AB16" i="55"/>
  <c r="U7" i="52"/>
  <c r="V7" i="52" s="1"/>
  <c r="AE7" i="52" s="1"/>
  <c r="AA12" i="59"/>
  <c r="AA15" i="61"/>
  <c r="T16" i="59"/>
  <c r="K16" i="59" s="1"/>
  <c r="U16" i="59"/>
  <c r="V16" i="59" s="1"/>
  <c r="T15" i="59"/>
  <c r="K15" i="59" s="1"/>
  <c r="U15" i="59"/>
  <c r="V15" i="59" s="1"/>
  <c r="U11" i="59"/>
  <c r="V11" i="59" s="1"/>
  <c r="T11" i="59"/>
  <c r="K11" i="59" s="1"/>
  <c r="U10" i="59"/>
  <c r="V10" i="59" s="1"/>
  <c r="T10" i="59"/>
  <c r="K10" i="59" s="1"/>
  <c r="U9" i="59"/>
  <c r="V9" i="59" s="1"/>
  <c r="T9" i="59"/>
  <c r="K9" i="59" s="1"/>
  <c r="U8" i="59"/>
  <c r="V8" i="59" s="1"/>
  <c r="T8" i="59"/>
  <c r="K8" i="59" s="1"/>
  <c r="AA14" i="59"/>
  <c r="AA13" i="52"/>
  <c r="U15" i="52"/>
  <c r="T15" i="52"/>
  <c r="K15" i="52" s="1"/>
  <c r="U14" i="52"/>
  <c r="V14" i="52" s="1"/>
  <c r="T14" i="52"/>
  <c r="K14" i="52" s="1"/>
  <c r="U10" i="52"/>
  <c r="V10" i="52" s="1"/>
  <c r="T10" i="52"/>
  <c r="K10" i="52" s="1"/>
  <c r="U16" i="60"/>
  <c r="V16" i="60" s="1"/>
  <c r="T16" i="60"/>
  <c r="K16" i="60" s="1"/>
  <c r="U13" i="60"/>
  <c r="V13" i="60" s="1"/>
  <c r="T13" i="60"/>
  <c r="K13" i="60" s="1"/>
  <c r="T12" i="60"/>
  <c r="K12" i="60" s="1"/>
  <c r="U12" i="60"/>
  <c r="V12" i="60" s="1"/>
  <c r="U11" i="60"/>
  <c r="V11" i="60" s="1"/>
  <c r="T11" i="60"/>
  <c r="K11" i="60" s="1"/>
  <c r="U15" i="58"/>
  <c r="V15" i="58" s="1"/>
  <c r="T15" i="58"/>
  <c r="K15" i="58" s="1"/>
  <c r="U11" i="58"/>
  <c r="V11" i="58" s="1"/>
  <c r="T11" i="58"/>
  <c r="K11" i="58" s="1"/>
  <c r="U10" i="58"/>
  <c r="V10" i="58" s="1"/>
  <c r="T10" i="58"/>
  <c r="K10" i="58" s="1"/>
  <c r="U8" i="58"/>
  <c r="V8" i="58" s="1"/>
  <c r="T8" i="58"/>
  <c r="K8" i="58" s="1"/>
  <c r="U7" i="58"/>
  <c r="V7" i="58" s="1"/>
  <c r="T7" i="58"/>
  <c r="T16" i="56"/>
  <c r="K16" i="56" s="1"/>
  <c r="U15" i="56"/>
  <c r="V15" i="56" s="1"/>
  <c r="T15" i="56"/>
  <c r="K15" i="56" s="1"/>
  <c r="T14" i="56"/>
  <c r="K14" i="56" s="1"/>
  <c r="U14" i="56"/>
  <c r="V14" i="56" s="1"/>
  <c r="U12" i="56"/>
  <c r="V12" i="56" s="1"/>
  <c r="T12" i="56"/>
  <c r="K12" i="56" s="1"/>
  <c r="U11" i="56"/>
  <c r="V11" i="56" s="1"/>
  <c r="T11" i="56"/>
  <c r="K11" i="56" s="1"/>
  <c r="U10" i="56"/>
  <c r="V10" i="56" s="1"/>
  <c r="T10" i="56"/>
  <c r="U9" i="56"/>
  <c r="V9" i="56" s="1"/>
  <c r="T9" i="56"/>
  <c r="U8" i="56"/>
  <c r="V8" i="56" s="1"/>
  <c r="T8" i="56"/>
  <c r="U14" i="53"/>
  <c r="V14" i="53" s="1"/>
  <c r="T14" i="53"/>
  <c r="K14" i="53" s="1"/>
  <c r="T13" i="53"/>
  <c r="K13" i="53" s="1"/>
  <c r="U13" i="53"/>
  <c r="V13" i="53" s="1"/>
  <c r="T12" i="53"/>
  <c r="K12" i="53" s="1"/>
  <c r="U12" i="53"/>
  <c r="V12" i="53" s="1"/>
  <c r="U11" i="53"/>
  <c r="V11" i="53" s="1"/>
  <c r="T11" i="53"/>
  <c r="K11" i="53" s="1"/>
  <c r="U10" i="53"/>
  <c r="V10" i="53" s="1"/>
  <c r="T10" i="53"/>
  <c r="K10" i="53" s="1"/>
  <c r="U11" i="57"/>
  <c r="V11" i="57" s="1"/>
  <c r="T11" i="57"/>
  <c r="K11" i="57" s="1"/>
  <c r="U9" i="57"/>
  <c r="V9" i="57" s="1"/>
  <c r="T9" i="57"/>
  <c r="K9" i="57" s="1"/>
  <c r="U8" i="57"/>
  <c r="V8" i="57" s="1"/>
  <c r="T8" i="57"/>
  <c r="U7" i="57"/>
  <c r="V7" i="57" s="1"/>
  <c r="T7" i="57"/>
  <c r="AA16" i="55"/>
  <c r="X15" i="55"/>
  <c r="AD15" i="55"/>
  <c r="AI15" i="55"/>
  <c r="W15" i="55"/>
  <c r="AU15" i="55"/>
  <c r="AO15" i="55"/>
  <c r="AC15" i="55"/>
  <c r="AH15" i="55" s="1"/>
  <c r="AL15" i="55"/>
  <c r="AJ15" i="55"/>
  <c r="AM15" i="55"/>
  <c r="AV15" i="55"/>
  <c r="AT15" i="55"/>
  <c r="Z15" i="55"/>
  <c r="AS15" i="55"/>
  <c r="AG15" i="55"/>
  <c r="AE15" i="55"/>
  <c r="AP15" i="55"/>
  <c r="AF15" i="55"/>
  <c r="AK15" i="55"/>
  <c r="AQ15" i="55"/>
  <c r="Y15" i="55"/>
  <c r="U14" i="55"/>
  <c r="V14" i="55" s="1"/>
  <c r="T14" i="55"/>
  <c r="K14" i="55" s="1"/>
  <c r="U13" i="55"/>
  <c r="V13" i="55" s="1"/>
  <c r="T13" i="55"/>
  <c r="K13" i="55" s="1"/>
  <c r="U12" i="55"/>
  <c r="V12" i="55" s="1"/>
  <c r="T12" i="55"/>
  <c r="K12" i="55" s="1"/>
  <c r="T11" i="55"/>
  <c r="K11" i="55" s="1"/>
  <c r="U11" i="55"/>
  <c r="V11" i="55" s="1"/>
  <c r="U10" i="55"/>
  <c r="V10" i="55" s="1"/>
  <c r="T10" i="55"/>
  <c r="K10" i="55" s="1"/>
  <c r="T9" i="55"/>
  <c r="K9" i="55" s="1"/>
  <c r="U9" i="55"/>
  <c r="V9" i="55" s="1"/>
  <c r="U8" i="55"/>
  <c r="V8" i="55" s="1"/>
  <c r="T8" i="55"/>
  <c r="K8" i="55" s="1"/>
  <c r="U7" i="53"/>
  <c r="V7" i="53" s="1"/>
  <c r="T7" i="53"/>
  <c r="U8" i="54"/>
  <c r="V8" i="54" s="1"/>
  <c r="AI8" i="54" s="1"/>
  <c r="AA10" i="61"/>
  <c r="AC7" i="60"/>
  <c r="AM7" i="60"/>
  <c r="AT7" i="60"/>
  <c r="AO7" i="60"/>
  <c r="W7" i="60"/>
  <c r="AL7" i="60" s="1"/>
  <c r="AD7" i="60"/>
  <c r="AI7" i="60"/>
  <c r="AP7" i="60"/>
  <c r="AU7" i="60"/>
  <c r="AE7" i="60"/>
  <c r="X7" i="60"/>
  <c r="AQ7" i="60"/>
  <c r="AJ7" i="60"/>
  <c r="AF7" i="60"/>
  <c r="AG7" i="60"/>
  <c r="AV7" i="60"/>
  <c r="Y7" i="60"/>
  <c r="AS7" i="60"/>
  <c r="AK7" i="60"/>
  <c r="AA9" i="53"/>
  <c r="AL9" i="53"/>
  <c r="T8" i="53"/>
  <c r="K8" i="53" s="1"/>
  <c r="U8" i="53"/>
  <c r="V8" i="53" s="1"/>
  <c r="AA9" i="61"/>
  <c r="AL9" i="61"/>
  <c r="AA12" i="61"/>
  <c r="AL12" i="61"/>
  <c r="AA11" i="61"/>
  <c r="AL11" i="61"/>
  <c r="AA16" i="61"/>
  <c r="AA8" i="61"/>
  <c r="AL8" i="61"/>
  <c r="AL14" i="61"/>
  <c r="AA14" i="61"/>
  <c r="AA13" i="61"/>
  <c r="AL13" i="61"/>
  <c r="AA10" i="60"/>
  <c r="AL10" i="60"/>
  <c r="AA9" i="60"/>
  <c r="AL9" i="60"/>
  <c r="AL14" i="60"/>
  <c r="AA14" i="60"/>
  <c r="AA15" i="60"/>
  <c r="AA8" i="60"/>
  <c r="AL8" i="60"/>
  <c r="U7" i="59"/>
  <c r="V7" i="59" s="1"/>
  <c r="T7" i="59"/>
  <c r="AA12" i="58"/>
  <c r="AL12" i="58"/>
  <c r="AA9" i="58"/>
  <c r="AL9" i="58"/>
  <c r="AA13" i="58"/>
  <c r="AL13" i="58"/>
  <c r="AA16" i="58"/>
  <c r="AL14" i="58"/>
  <c r="AA14" i="58"/>
  <c r="AA10" i="57"/>
  <c r="AL10" i="57"/>
  <c r="AA13" i="56"/>
  <c r="AL13" i="56"/>
  <c r="AA7" i="56"/>
  <c r="AL7" i="56"/>
  <c r="AA7" i="55"/>
  <c r="AL7" i="55"/>
  <c r="U14" i="54"/>
  <c r="V14" i="54" s="1"/>
  <c r="U13" i="54"/>
  <c r="V13" i="54" s="1"/>
  <c r="T12" i="54"/>
  <c r="K12" i="54" s="1"/>
  <c r="U12" i="54"/>
  <c r="V12" i="54" s="1"/>
  <c r="U11" i="54"/>
  <c r="V11" i="54" s="1"/>
  <c r="T11" i="54"/>
  <c r="K11" i="54" s="1"/>
  <c r="T10" i="54"/>
  <c r="K10" i="54" s="1"/>
  <c r="U10" i="54"/>
  <c r="V10" i="54" s="1"/>
  <c r="U9" i="54"/>
  <c r="V9" i="54" s="1"/>
  <c r="T9" i="54"/>
  <c r="K9" i="54" s="1"/>
  <c r="T8" i="54"/>
  <c r="K8" i="54" s="1"/>
  <c r="T7" i="52"/>
  <c r="U8" i="52"/>
  <c r="V8" i="52" s="1"/>
  <c r="T8" i="52"/>
  <c r="K8" i="52" s="1"/>
  <c r="U9" i="52"/>
  <c r="V9" i="52" s="1"/>
  <c r="T9" i="52"/>
  <c r="K9" i="52" s="1"/>
  <c r="AA12" i="52"/>
  <c r="U11" i="52"/>
  <c r="V11" i="52" s="1"/>
  <c r="T11" i="52"/>
  <c r="K11" i="52" s="1"/>
  <c r="AM16" i="56" l="1"/>
  <c r="AE16" i="56"/>
  <c r="AF16" i="56"/>
  <c r="AD16" i="56"/>
  <c r="AK16" i="56"/>
  <c r="AP16" i="56"/>
  <c r="AJ16" i="56"/>
  <c r="W16" i="56"/>
  <c r="X16" i="56"/>
  <c r="AT16" i="56"/>
  <c r="AQ16" i="56"/>
  <c r="AL7" i="52"/>
  <c r="Y7" i="52"/>
  <c r="AG7" i="52"/>
  <c r="AK7" i="52"/>
  <c r="AO7" i="52"/>
  <c r="AP7" i="52"/>
  <c r="AV7" i="52"/>
  <c r="W7" i="52"/>
  <c r="AF7" i="52"/>
  <c r="AC7" i="52"/>
  <c r="AQ7" i="52"/>
  <c r="X7" i="52"/>
  <c r="AA7" i="52" s="1"/>
  <c r="AD7" i="52"/>
  <c r="AJ7" i="52"/>
  <c r="AU7" i="52"/>
  <c r="Z7" i="52"/>
  <c r="AI7" i="52"/>
  <c r="AS7" i="52"/>
  <c r="AW7" i="52" s="1"/>
  <c r="AM7" i="52"/>
  <c r="AT7" i="52"/>
  <c r="W8" i="54"/>
  <c r="AK8" i="54"/>
  <c r="AT8" i="54"/>
  <c r="AS7" i="61"/>
  <c r="Y7" i="61"/>
  <c r="AM7" i="61"/>
  <c r="AP7" i="61"/>
  <c r="AQ7" i="61"/>
  <c r="AE7" i="61"/>
  <c r="W7" i="61"/>
  <c r="AK7" i="61"/>
  <c r="AI7" i="61"/>
  <c r="AU7" i="61"/>
  <c r="X7" i="61"/>
  <c r="AJ7" i="61"/>
  <c r="AG7" i="61"/>
  <c r="AT7" i="61"/>
  <c r="AV7" i="61"/>
  <c r="AF7" i="61"/>
  <c r="AD7" i="61"/>
  <c r="AC7" i="61"/>
  <c r="AO7" i="61"/>
  <c r="Z7" i="61"/>
  <c r="AM8" i="54"/>
  <c r="X8" i="54"/>
  <c r="AE8" i="54"/>
  <c r="AV8" i="54"/>
  <c r="AC8" i="54"/>
  <c r="AJ8" i="54"/>
  <c r="AU16" i="56"/>
  <c r="AG16" i="56"/>
  <c r="AO16" i="56"/>
  <c r="Y16" i="56"/>
  <c r="AC16" i="56"/>
  <c r="AS16" i="56"/>
  <c r="AL16" i="56"/>
  <c r="AI16" i="56"/>
  <c r="Z16" i="56"/>
  <c r="AB16" i="56" s="1"/>
  <c r="AH16" i="56"/>
  <c r="AN16" i="56"/>
  <c r="AR15" i="55"/>
  <c r="AN7" i="52"/>
  <c r="AF8" i="54"/>
  <c r="AG8" i="54"/>
  <c r="Y8" i="54"/>
  <c r="AD8" i="54"/>
  <c r="Z8" i="54"/>
  <c r="AA8" i="54" s="1"/>
  <c r="AH7" i="52"/>
  <c r="AA15" i="55"/>
  <c r="AB15" i="55"/>
  <c r="AA7" i="60"/>
  <c r="AR16" i="56"/>
  <c r="X16" i="59"/>
  <c r="AO16" i="59"/>
  <c r="AU16" i="59"/>
  <c r="AC16" i="59"/>
  <c r="AD16" i="59"/>
  <c r="AI16" i="59"/>
  <c r="AM16" i="59"/>
  <c r="W16" i="59"/>
  <c r="AL16" i="59"/>
  <c r="AJ16" i="59"/>
  <c r="AT16" i="59"/>
  <c r="Z16" i="59"/>
  <c r="AS16" i="59"/>
  <c r="AK16" i="59"/>
  <c r="AG16" i="59"/>
  <c r="Y16" i="59"/>
  <c r="AF16" i="59"/>
  <c r="AQ16" i="59"/>
  <c r="AE16" i="59"/>
  <c r="AV16" i="59"/>
  <c r="AP16" i="59"/>
  <c r="AK15" i="59"/>
  <c r="AQ15" i="59"/>
  <c r="AT15" i="59"/>
  <c r="X15" i="59"/>
  <c r="Z15" i="59"/>
  <c r="AE15" i="59"/>
  <c r="AL15" i="59"/>
  <c r="W15" i="59"/>
  <c r="AI15" i="59"/>
  <c r="AD15" i="59"/>
  <c r="AU15" i="59"/>
  <c r="AJ15" i="59"/>
  <c r="AP15" i="59"/>
  <c r="AV15" i="59"/>
  <c r="AC15" i="59"/>
  <c r="AF15" i="59"/>
  <c r="Y15" i="59"/>
  <c r="AO15" i="59"/>
  <c r="AG15" i="59"/>
  <c r="AM15" i="59"/>
  <c r="AS15" i="59"/>
  <c r="AC11" i="59"/>
  <c r="AT11" i="59"/>
  <c r="AM11" i="59"/>
  <c r="AS11" i="59"/>
  <c r="Z11" i="59"/>
  <c r="AG11" i="59"/>
  <c r="AK11" i="59"/>
  <c r="AF11" i="59"/>
  <c r="Y11" i="59"/>
  <c r="AQ11" i="59"/>
  <c r="AV11" i="59"/>
  <c r="AE11" i="59"/>
  <c r="AJ11" i="59"/>
  <c r="AD11" i="59"/>
  <c r="X11" i="59"/>
  <c r="AP11" i="59"/>
  <c r="AU11" i="59"/>
  <c r="AI11" i="59"/>
  <c r="AO11" i="59"/>
  <c r="W11" i="59"/>
  <c r="AV10" i="59"/>
  <c r="AJ10" i="59"/>
  <c r="X10" i="59"/>
  <c r="AU10" i="59"/>
  <c r="AP10" i="59"/>
  <c r="AI10" i="59"/>
  <c r="AD10" i="59"/>
  <c r="W10" i="59"/>
  <c r="AO10" i="59"/>
  <c r="AR10" i="59" s="1"/>
  <c r="AT10" i="59"/>
  <c r="AC10" i="59"/>
  <c r="AS10" i="59"/>
  <c r="AM10" i="59"/>
  <c r="AG10" i="59"/>
  <c r="Z10" i="59"/>
  <c r="AF10" i="59"/>
  <c r="AK10" i="59"/>
  <c r="AQ10" i="59"/>
  <c r="Y10" i="59"/>
  <c r="AE10" i="59"/>
  <c r="AQ9" i="59"/>
  <c r="AE9" i="59"/>
  <c r="W9" i="59"/>
  <c r="AT9" i="59"/>
  <c r="Z9" i="59"/>
  <c r="AP9" i="59"/>
  <c r="AI9" i="59"/>
  <c r="X9" i="59"/>
  <c r="AF9" i="59"/>
  <c r="AU9" i="59"/>
  <c r="AJ9" i="59"/>
  <c r="Y9" i="59"/>
  <c r="AC9" i="59"/>
  <c r="AG9" i="59"/>
  <c r="AV9" i="59"/>
  <c r="AK9" i="59"/>
  <c r="AO9" i="59"/>
  <c r="AR9" i="59" s="1"/>
  <c r="AS9" i="59"/>
  <c r="AM9" i="59"/>
  <c r="AD9" i="59"/>
  <c r="AD8" i="59"/>
  <c r="X8" i="59"/>
  <c r="W8" i="59"/>
  <c r="AU8" i="59"/>
  <c r="AO8" i="59"/>
  <c r="AR8" i="59" s="1"/>
  <c r="AT8" i="59"/>
  <c r="AC8" i="59"/>
  <c r="AG8" i="59"/>
  <c r="AI8" i="59"/>
  <c r="AS8" i="59"/>
  <c r="AM8" i="59"/>
  <c r="Z8" i="59"/>
  <c r="AF8" i="59"/>
  <c r="AK8" i="59"/>
  <c r="AQ8" i="59"/>
  <c r="Y8" i="59"/>
  <c r="AJ8" i="59"/>
  <c r="AE8" i="59"/>
  <c r="AV8" i="59"/>
  <c r="AP8" i="59"/>
  <c r="Z14" i="52"/>
  <c r="Y14" i="52"/>
  <c r="X14" i="52"/>
  <c r="W14" i="52"/>
  <c r="AO10" i="52"/>
  <c r="W10" i="52"/>
  <c r="AC10" i="52"/>
  <c r="AH10" i="52" s="1"/>
  <c r="AF10" i="52"/>
  <c r="AI10" i="52"/>
  <c r="AM10" i="52"/>
  <c r="AK10" i="52"/>
  <c r="Y10" i="52"/>
  <c r="AQ10" i="52"/>
  <c r="AJ10" i="52"/>
  <c r="AE10" i="52"/>
  <c r="AT10" i="52"/>
  <c r="AS10" i="52"/>
  <c r="AG10" i="52"/>
  <c r="AP10" i="52"/>
  <c r="AV10" i="52"/>
  <c r="X10" i="52"/>
  <c r="AU10" i="52"/>
  <c r="AD10" i="52"/>
  <c r="AL10" i="52"/>
  <c r="Z10" i="52"/>
  <c r="AR7" i="52"/>
  <c r="AB7" i="52"/>
  <c r="AF16" i="60"/>
  <c r="AV16" i="60"/>
  <c r="AQ16" i="60"/>
  <c r="AJ16" i="60"/>
  <c r="AE16" i="60"/>
  <c r="X16" i="60"/>
  <c r="AP16" i="60"/>
  <c r="Y16" i="60"/>
  <c r="AD16" i="60"/>
  <c r="AU16" i="60"/>
  <c r="AO16" i="60"/>
  <c r="AI16" i="60"/>
  <c r="AC16" i="60"/>
  <c r="W16" i="60"/>
  <c r="AM16" i="60"/>
  <c r="AT16" i="60"/>
  <c r="AL16" i="60"/>
  <c r="AS16" i="60"/>
  <c r="Z16" i="60"/>
  <c r="AG16" i="60"/>
  <c r="AK16" i="60"/>
  <c r="AM13" i="60"/>
  <c r="AJ13" i="60"/>
  <c r="AG13" i="60"/>
  <c r="AS13" i="60"/>
  <c r="AD13" i="60"/>
  <c r="AC13" i="60"/>
  <c r="AH13" i="60" s="1"/>
  <c r="AP13" i="60"/>
  <c r="AF13" i="60"/>
  <c r="W13" i="60"/>
  <c r="AV13" i="60"/>
  <c r="AI13" i="60"/>
  <c r="AU13" i="60"/>
  <c r="Y13" i="60"/>
  <c r="AE13" i="60"/>
  <c r="AK13" i="60"/>
  <c r="Z13" i="60"/>
  <c r="X13" i="60"/>
  <c r="AQ13" i="60"/>
  <c r="AT13" i="60"/>
  <c r="AO13" i="60"/>
  <c r="AJ12" i="60"/>
  <c r="AD12" i="60"/>
  <c r="X12" i="60"/>
  <c r="AC12" i="60"/>
  <c r="AU12" i="60"/>
  <c r="AI12" i="60"/>
  <c r="W12" i="60"/>
  <c r="AT12" i="60"/>
  <c r="AO12" i="60"/>
  <c r="AS12" i="60"/>
  <c r="AM12" i="60"/>
  <c r="AG12" i="60"/>
  <c r="Z12" i="60"/>
  <c r="AF12" i="60"/>
  <c r="AK12" i="60"/>
  <c r="AQ12" i="60"/>
  <c r="Y12" i="60"/>
  <c r="AE12" i="60"/>
  <c r="AV12" i="60"/>
  <c r="AP12" i="60"/>
  <c r="Y11" i="60"/>
  <c r="AQ11" i="60"/>
  <c r="AG11" i="60"/>
  <c r="AV11" i="60"/>
  <c r="AE11" i="60"/>
  <c r="AJ11" i="60"/>
  <c r="AM11" i="60"/>
  <c r="X11" i="60"/>
  <c r="AU11" i="60"/>
  <c r="Z11" i="60"/>
  <c r="AI11" i="60"/>
  <c r="AO11" i="60"/>
  <c r="W11" i="60"/>
  <c r="AB11" i="60" s="1"/>
  <c r="AS11" i="60"/>
  <c r="AC11" i="60"/>
  <c r="AT11" i="60"/>
  <c r="AD11" i="60"/>
  <c r="AF11" i="60"/>
  <c r="AK11" i="60"/>
  <c r="AP11" i="60"/>
  <c r="AV15" i="58"/>
  <c r="AP15" i="58"/>
  <c r="AJ15" i="58"/>
  <c r="AD15" i="58"/>
  <c r="X15" i="58"/>
  <c r="AO15" i="58"/>
  <c r="AU15" i="58"/>
  <c r="AC15" i="58"/>
  <c r="AI15" i="58"/>
  <c r="AL15" i="58"/>
  <c r="W15" i="58"/>
  <c r="AM15" i="58"/>
  <c r="AT15" i="58"/>
  <c r="AS15" i="58"/>
  <c r="AG15" i="58"/>
  <c r="AK15" i="58"/>
  <c r="AF15" i="58"/>
  <c r="Y15" i="58"/>
  <c r="AQ15" i="58"/>
  <c r="Z15" i="58"/>
  <c r="AE15" i="58"/>
  <c r="X11" i="58"/>
  <c r="AU11" i="58"/>
  <c r="AI11" i="58"/>
  <c r="W11" i="58"/>
  <c r="AO11" i="58"/>
  <c r="AR11" i="58" s="1"/>
  <c r="AT11" i="58"/>
  <c r="AC11" i="58"/>
  <c r="AD11" i="58"/>
  <c r="AM11" i="58"/>
  <c r="AS11" i="58"/>
  <c r="Z11" i="58"/>
  <c r="AG11" i="58"/>
  <c r="AK11" i="58"/>
  <c r="AF11" i="58"/>
  <c r="Y11" i="58"/>
  <c r="AP11" i="58"/>
  <c r="AV11" i="58"/>
  <c r="AQ11" i="58"/>
  <c r="AJ11" i="58"/>
  <c r="AE11" i="58"/>
  <c r="AP10" i="58"/>
  <c r="AO10" i="58"/>
  <c r="Y10" i="58"/>
  <c r="AE10" i="58"/>
  <c r="AT10" i="58"/>
  <c r="AK10" i="58"/>
  <c r="AQ10" i="58"/>
  <c r="X10" i="58"/>
  <c r="AD10" i="58"/>
  <c r="AJ10" i="58"/>
  <c r="AF10" i="58"/>
  <c r="W10" i="58"/>
  <c r="AV10" i="58"/>
  <c r="AM10" i="58"/>
  <c r="AC10" i="58"/>
  <c r="AI10" i="58"/>
  <c r="AG10" i="58"/>
  <c r="AU10" i="58"/>
  <c r="AS10" i="58"/>
  <c r="Z10" i="58"/>
  <c r="AD8" i="58"/>
  <c r="AU8" i="58"/>
  <c r="W8" i="58"/>
  <c r="AS8" i="58"/>
  <c r="AI8" i="58"/>
  <c r="AO8" i="58"/>
  <c r="AR8" i="58" s="1"/>
  <c r="AC8" i="58"/>
  <c r="AT8" i="58"/>
  <c r="AQ8" i="58"/>
  <c r="AM8" i="58"/>
  <c r="AF8" i="58"/>
  <c r="AV8" i="58"/>
  <c r="AG8" i="58"/>
  <c r="Y8" i="58"/>
  <c r="Z8" i="58"/>
  <c r="AK8" i="58"/>
  <c r="AE8" i="58"/>
  <c r="AJ8" i="58"/>
  <c r="AP8" i="58"/>
  <c r="X8" i="58"/>
  <c r="AS7" i="58"/>
  <c r="W7" i="58"/>
  <c r="AC7" i="58"/>
  <c r="AU7" i="58"/>
  <c r="Y7" i="58"/>
  <c r="AF7" i="58"/>
  <c r="AK7" i="58"/>
  <c r="AG7" i="58"/>
  <c r="AE7" i="58"/>
  <c r="AT7" i="58"/>
  <c r="X7" i="58"/>
  <c r="AM7" i="58"/>
  <c r="AI7" i="58"/>
  <c r="AO7" i="58"/>
  <c r="AR7" i="58" s="1"/>
  <c r="AJ7" i="58"/>
  <c r="AV7" i="58"/>
  <c r="Z7" i="58"/>
  <c r="AQ7" i="58"/>
  <c r="AP7" i="58"/>
  <c r="AD7" i="58"/>
  <c r="Z15" i="56"/>
  <c r="AE15" i="56"/>
  <c r="AV15" i="56"/>
  <c r="AP15" i="56"/>
  <c r="AJ15" i="56"/>
  <c r="AD15" i="56"/>
  <c r="X15" i="56"/>
  <c r="AL15" i="56"/>
  <c r="AU15" i="56"/>
  <c r="AO15" i="56"/>
  <c r="AI15" i="56"/>
  <c r="AC15" i="56"/>
  <c r="W15" i="56"/>
  <c r="AM15" i="56"/>
  <c r="AT15" i="56"/>
  <c r="AS15" i="56"/>
  <c r="AG15" i="56"/>
  <c r="AK15" i="56"/>
  <c r="AF15" i="56"/>
  <c r="Y15" i="56"/>
  <c r="AQ15" i="56"/>
  <c r="AQ14" i="56"/>
  <c r="AI14" i="56"/>
  <c r="Y14" i="56"/>
  <c r="AU14" i="56"/>
  <c r="Z14" i="56"/>
  <c r="AT14" i="56"/>
  <c r="AK14" i="56"/>
  <c r="AS14" i="56"/>
  <c r="AD14" i="56"/>
  <c r="AC14" i="56"/>
  <c r="X14" i="56"/>
  <c r="AV14" i="56"/>
  <c r="AG14" i="56"/>
  <c r="AM14" i="56"/>
  <c r="AP14" i="56"/>
  <c r="AJ14" i="56"/>
  <c r="AO14" i="56"/>
  <c r="AF14" i="56"/>
  <c r="AE14" i="56"/>
  <c r="W14" i="56"/>
  <c r="AM12" i="56"/>
  <c r="AO12" i="56"/>
  <c r="Z12" i="56"/>
  <c r="AS12" i="56"/>
  <c r="AK12" i="56"/>
  <c r="AG12" i="56"/>
  <c r="Y12" i="56"/>
  <c r="AF12" i="56"/>
  <c r="AV12" i="56"/>
  <c r="AQ12" i="56"/>
  <c r="AJ12" i="56"/>
  <c r="AE12" i="56"/>
  <c r="X12" i="56"/>
  <c r="AP12" i="56"/>
  <c r="AU12" i="56"/>
  <c r="AD12" i="56"/>
  <c r="AI12" i="56"/>
  <c r="W12" i="56"/>
  <c r="AC12" i="56"/>
  <c r="AT12" i="56"/>
  <c r="AO11" i="56"/>
  <c r="AI11" i="56"/>
  <c r="AN11" i="56" s="1"/>
  <c r="AF11" i="56"/>
  <c r="AC11" i="56"/>
  <c r="W11" i="56"/>
  <c r="AK11" i="56"/>
  <c r="AG11" i="56"/>
  <c r="AM11" i="56"/>
  <c r="AS11" i="56"/>
  <c r="AP11" i="56"/>
  <c r="AD11" i="56"/>
  <c r="Z11" i="56"/>
  <c r="AT11" i="56"/>
  <c r="AU11" i="56"/>
  <c r="Y11" i="56"/>
  <c r="AQ11" i="56"/>
  <c r="AJ11" i="56"/>
  <c r="X11" i="56"/>
  <c r="AV11" i="56"/>
  <c r="AE11" i="56"/>
  <c r="Y10" i="56"/>
  <c r="AU10" i="56"/>
  <c r="AI10" i="56"/>
  <c r="AK10" i="56"/>
  <c r="AV10" i="56"/>
  <c r="AJ10" i="56"/>
  <c r="X10" i="56"/>
  <c r="AD10" i="56"/>
  <c r="AQ10" i="56"/>
  <c r="AS10" i="56"/>
  <c r="AP10" i="56"/>
  <c r="AF10" i="56"/>
  <c r="AG10" i="56"/>
  <c r="AO10" i="56"/>
  <c r="AR10" i="56" s="1"/>
  <c r="W10" i="56"/>
  <c r="AC10" i="56"/>
  <c r="AT10" i="56"/>
  <c r="AM10" i="56"/>
  <c r="Z10" i="56"/>
  <c r="AE10" i="56"/>
  <c r="AQ9" i="56"/>
  <c r="AF9" i="56"/>
  <c r="AG9" i="56"/>
  <c r="AS9" i="56"/>
  <c r="AE9" i="56"/>
  <c r="Y9" i="56"/>
  <c r="AK9" i="56"/>
  <c r="AC9" i="56"/>
  <c r="W9" i="56"/>
  <c r="AU9" i="56"/>
  <c r="AD9" i="56"/>
  <c r="AP9" i="56"/>
  <c r="X9" i="56"/>
  <c r="AO9" i="56"/>
  <c r="AI9" i="56"/>
  <c r="AM9" i="56"/>
  <c r="Z9" i="56"/>
  <c r="AT9" i="56"/>
  <c r="AJ9" i="56"/>
  <c r="AV9" i="56"/>
  <c r="AC8" i="56"/>
  <c r="AG8" i="56"/>
  <c r="AT8" i="56"/>
  <c r="AD8" i="56"/>
  <c r="AJ8" i="56"/>
  <c r="W8" i="56"/>
  <c r="AI8" i="56"/>
  <c r="AN8" i="56" s="1"/>
  <c r="AM8" i="56"/>
  <c r="X8" i="56"/>
  <c r="AV8" i="56"/>
  <c r="AK8" i="56"/>
  <c r="AS8" i="56"/>
  <c r="AF8" i="56"/>
  <c r="Z8" i="56"/>
  <c r="AQ8" i="56"/>
  <c r="AE8" i="56"/>
  <c r="AU8" i="56"/>
  <c r="AP8" i="56"/>
  <c r="Y8" i="56"/>
  <c r="AO8" i="56"/>
  <c r="AV14" i="53"/>
  <c r="AP14" i="53"/>
  <c r="Y14" i="53"/>
  <c r="AJ14" i="53"/>
  <c r="AD14" i="53"/>
  <c r="X14" i="53"/>
  <c r="AO14" i="53"/>
  <c r="AQ14" i="53"/>
  <c r="AU14" i="53"/>
  <c r="AC14" i="53"/>
  <c r="AH14" i="53" s="1"/>
  <c r="AI14" i="53"/>
  <c r="AM14" i="53"/>
  <c r="W14" i="53"/>
  <c r="AT14" i="53"/>
  <c r="AS14" i="53"/>
  <c r="AE14" i="53"/>
  <c r="AG14" i="53"/>
  <c r="Z14" i="53"/>
  <c r="AF14" i="53"/>
  <c r="AK14" i="53"/>
  <c r="AC13" i="53"/>
  <c r="AT13" i="53"/>
  <c r="AI13" i="53"/>
  <c r="Y13" i="53"/>
  <c r="AE13" i="53"/>
  <c r="AU13" i="53"/>
  <c r="AQ13" i="53"/>
  <c r="W13" i="53"/>
  <c r="AO13" i="53"/>
  <c r="AR13" i="53" s="1"/>
  <c r="AK13" i="53"/>
  <c r="AF13" i="53"/>
  <c r="Z13" i="53"/>
  <c r="X13" i="53"/>
  <c r="AM13" i="53"/>
  <c r="AD13" i="53"/>
  <c r="AG13" i="53"/>
  <c r="AJ13" i="53"/>
  <c r="AP13" i="53"/>
  <c r="AS13" i="53"/>
  <c r="AV13" i="53"/>
  <c r="AI12" i="53"/>
  <c r="AN12" i="53" s="1"/>
  <c r="AJ12" i="53"/>
  <c r="W12" i="53"/>
  <c r="AU12" i="53"/>
  <c r="AM12" i="53"/>
  <c r="AT12" i="53"/>
  <c r="AK12" i="53"/>
  <c r="AF12" i="53"/>
  <c r="AO12" i="53"/>
  <c r="AR12" i="53" s="1"/>
  <c r="AS12" i="53"/>
  <c r="AP12" i="53"/>
  <c r="X12" i="53"/>
  <c r="AC12" i="53"/>
  <c r="Z12" i="53"/>
  <c r="AG12" i="53"/>
  <c r="Y12" i="53"/>
  <c r="AQ12" i="53"/>
  <c r="AV12" i="53"/>
  <c r="AE12" i="53"/>
  <c r="AD12" i="53"/>
  <c r="AU11" i="53"/>
  <c r="AP11" i="53"/>
  <c r="AM11" i="53"/>
  <c r="AI11" i="53"/>
  <c r="W11" i="53"/>
  <c r="AO11" i="53"/>
  <c r="AJ11" i="53"/>
  <c r="AC11" i="53"/>
  <c r="AH11" i="53" s="1"/>
  <c r="AT11" i="53"/>
  <c r="AS11" i="53"/>
  <c r="AG11" i="53"/>
  <c r="AK11" i="53"/>
  <c r="AQ11" i="53"/>
  <c r="AV11" i="53"/>
  <c r="AE11" i="53"/>
  <c r="Z11" i="53"/>
  <c r="AF11" i="53"/>
  <c r="AD11" i="53"/>
  <c r="Y11" i="53"/>
  <c r="X11" i="53"/>
  <c r="AP10" i="53"/>
  <c r="AS10" i="53"/>
  <c r="W10" i="53"/>
  <c r="AQ10" i="53"/>
  <c r="Z10" i="53"/>
  <c r="AI10" i="53"/>
  <c r="AJ10" i="53"/>
  <c r="AV10" i="53"/>
  <c r="AM10" i="53"/>
  <c r="AU10" i="53"/>
  <c r="Y10" i="53"/>
  <c r="AO10" i="53"/>
  <c r="AK10" i="53"/>
  <c r="AT10" i="53"/>
  <c r="X10" i="53"/>
  <c r="AF10" i="53"/>
  <c r="AC10" i="53"/>
  <c r="AD10" i="53"/>
  <c r="AE10" i="53"/>
  <c r="AG10" i="53"/>
  <c r="AO11" i="57"/>
  <c r="W11" i="57"/>
  <c r="AC11" i="57"/>
  <c r="AH11" i="57" s="1"/>
  <c r="AT11" i="57"/>
  <c r="AM11" i="57"/>
  <c r="AS11" i="57"/>
  <c r="AF11" i="57"/>
  <c r="Y11" i="57"/>
  <c r="Z11" i="57"/>
  <c r="AG11" i="57"/>
  <c r="AK11" i="57"/>
  <c r="AQ11" i="57"/>
  <c r="AD11" i="57"/>
  <c r="AE11" i="57"/>
  <c r="AV11" i="57"/>
  <c r="AP11" i="57"/>
  <c r="AU11" i="57"/>
  <c r="AJ11" i="57"/>
  <c r="X11" i="57"/>
  <c r="AI11" i="57"/>
  <c r="AN11" i="57" s="1"/>
  <c r="AO9" i="57"/>
  <c r="W9" i="57"/>
  <c r="AD9" i="57"/>
  <c r="AC9" i="57"/>
  <c r="AT9" i="57"/>
  <c r="AF9" i="57"/>
  <c r="AS9" i="57"/>
  <c r="AM9" i="57"/>
  <c r="AG9" i="57"/>
  <c r="AK9" i="57"/>
  <c r="Z9" i="57"/>
  <c r="Y9" i="57"/>
  <c r="AP9" i="57"/>
  <c r="AV9" i="57"/>
  <c r="X9" i="57"/>
  <c r="AU9" i="57"/>
  <c r="AI9" i="57"/>
  <c r="AQ9" i="57"/>
  <c r="AJ9" i="57"/>
  <c r="AE9" i="57"/>
  <c r="AV8" i="57"/>
  <c r="AJ8" i="57"/>
  <c r="AF8" i="57"/>
  <c r="AQ8" i="57"/>
  <c r="X8" i="57"/>
  <c r="AC8" i="57"/>
  <c r="AE8" i="57"/>
  <c r="AS8" i="57"/>
  <c r="AP8" i="57"/>
  <c r="AU8" i="57"/>
  <c r="AO8" i="57"/>
  <c r="AG8" i="57"/>
  <c r="AD8" i="57"/>
  <c r="AI8" i="57"/>
  <c r="AN8" i="57" s="1"/>
  <c r="W8" i="57"/>
  <c r="AM8" i="57"/>
  <c r="AT8" i="57"/>
  <c r="Z8" i="57"/>
  <c r="AK8" i="57"/>
  <c r="Y8" i="57"/>
  <c r="AS7" i="57"/>
  <c r="AJ7" i="57"/>
  <c r="AD7" i="57"/>
  <c r="AP7" i="57"/>
  <c r="AM7" i="57"/>
  <c r="AI7" i="57"/>
  <c r="AV7" i="57"/>
  <c r="AC7" i="57"/>
  <c r="AF7" i="57"/>
  <c r="W7" i="57"/>
  <c r="AE7" i="57"/>
  <c r="AQ7" i="57"/>
  <c r="X7" i="57"/>
  <c r="AO7" i="57"/>
  <c r="AT7" i="57"/>
  <c r="AK7" i="57"/>
  <c r="Y7" i="57"/>
  <c r="Z7" i="57"/>
  <c r="AG7" i="57"/>
  <c r="AU7" i="57"/>
  <c r="AN15" i="55"/>
  <c r="AK14" i="55"/>
  <c r="AQ14" i="55"/>
  <c r="AG14" i="55"/>
  <c r="Y14" i="55"/>
  <c r="AE14" i="55"/>
  <c r="AC14" i="55"/>
  <c r="AF14" i="55"/>
  <c r="AV14" i="55"/>
  <c r="AM14" i="55"/>
  <c r="Z14" i="55"/>
  <c r="AJ14" i="55"/>
  <c r="AP14" i="55"/>
  <c r="AT14" i="55"/>
  <c r="AS14" i="55"/>
  <c r="X14" i="55"/>
  <c r="AD14" i="55"/>
  <c r="AU14" i="55"/>
  <c r="AO14" i="55"/>
  <c r="AI14" i="55"/>
  <c r="W14" i="55"/>
  <c r="AM13" i="55"/>
  <c r="AE13" i="55"/>
  <c r="AK13" i="55"/>
  <c r="AS13" i="55"/>
  <c r="AV13" i="55"/>
  <c r="AQ13" i="55"/>
  <c r="W13" i="55"/>
  <c r="AG13" i="55"/>
  <c r="X13" i="55"/>
  <c r="Y13" i="55"/>
  <c r="AI13" i="55"/>
  <c r="AN13" i="55" s="1"/>
  <c r="AJ13" i="55"/>
  <c r="AU13" i="55"/>
  <c r="AC13" i="55"/>
  <c r="AD13" i="55"/>
  <c r="AF13" i="55"/>
  <c r="AT13" i="55"/>
  <c r="AP13" i="55"/>
  <c r="AO13" i="55"/>
  <c r="AR13" i="55" s="1"/>
  <c r="Z13" i="55"/>
  <c r="Y12" i="55"/>
  <c r="AQ12" i="55"/>
  <c r="AO12" i="55"/>
  <c r="AR12" i="55" s="1"/>
  <c r="AI12" i="55"/>
  <c r="AE12" i="55"/>
  <c r="AM12" i="55"/>
  <c r="AV12" i="55"/>
  <c r="AP12" i="55"/>
  <c r="AK12" i="55"/>
  <c r="AJ12" i="55"/>
  <c r="AD12" i="55"/>
  <c r="AG12" i="55"/>
  <c r="Z12" i="55"/>
  <c r="X12" i="55"/>
  <c r="AC12" i="55"/>
  <c r="AU12" i="55"/>
  <c r="AT12" i="55"/>
  <c r="W12" i="55"/>
  <c r="AS12" i="55"/>
  <c r="AF12" i="55"/>
  <c r="AK11" i="55"/>
  <c r="AE11" i="55"/>
  <c r="Y11" i="55"/>
  <c r="AU11" i="55"/>
  <c r="AI11" i="55"/>
  <c r="AN11" i="55" s="1"/>
  <c r="AT11" i="55"/>
  <c r="W11" i="55"/>
  <c r="AS11" i="55"/>
  <c r="AO11" i="55"/>
  <c r="AP11" i="55"/>
  <c r="Z11" i="55"/>
  <c r="AC11" i="55"/>
  <c r="AJ11" i="55"/>
  <c r="AM11" i="55"/>
  <c r="AG11" i="55"/>
  <c r="AV11" i="55"/>
  <c r="AF11" i="55"/>
  <c r="X11" i="55"/>
  <c r="AD11" i="55"/>
  <c r="AQ11" i="55"/>
  <c r="AC10" i="55"/>
  <c r="AU10" i="55"/>
  <c r="AP10" i="55"/>
  <c r="AT10" i="55"/>
  <c r="AD10" i="55"/>
  <c r="AQ10" i="55"/>
  <c r="AK10" i="55"/>
  <c r="AE10" i="55"/>
  <c r="AO10" i="55"/>
  <c r="AR10" i="55" s="1"/>
  <c r="AS10" i="55"/>
  <c r="AM10" i="55"/>
  <c r="Y10" i="55"/>
  <c r="AG10" i="55"/>
  <c r="AF10" i="55"/>
  <c r="X10" i="55"/>
  <c r="W10" i="55"/>
  <c r="AJ10" i="55"/>
  <c r="Z10" i="55"/>
  <c r="AI10" i="55"/>
  <c r="AN10" i="55" s="1"/>
  <c r="AV10" i="55"/>
  <c r="Z9" i="55"/>
  <c r="W9" i="55"/>
  <c r="AO9" i="55"/>
  <c r="AR9" i="55" s="1"/>
  <c r="AT9" i="55"/>
  <c r="AC9" i="55"/>
  <c r="AS9" i="55"/>
  <c r="AF9" i="55"/>
  <c r="AG9" i="55"/>
  <c r="AM9" i="55"/>
  <c r="AK9" i="55"/>
  <c r="Y9" i="55"/>
  <c r="AV9" i="55"/>
  <c r="AQ9" i="55"/>
  <c r="AJ9" i="55"/>
  <c r="AE9" i="55"/>
  <c r="X9" i="55"/>
  <c r="AI9" i="55"/>
  <c r="AN9" i="55" s="1"/>
  <c r="AP9" i="55"/>
  <c r="AU9" i="55"/>
  <c r="AD9" i="55"/>
  <c r="Z8" i="55"/>
  <c r="AK8" i="55"/>
  <c r="AF8" i="55"/>
  <c r="Y8" i="55"/>
  <c r="AQ8" i="55"/>
  <c r="AV8" i="55"/>
  <c r="AI8" i="55"/>
  <c r="AN8" i="55" s="1"/>
  <c r="AE8" i="55"/>
  <c r="AJ8" i="55"/>
  <c r="X8" i="55"/>
  <c r="AP8" i="55"/>
  <c r="AM8" i="55"/>
  <c r="AS8" i="55"/>
  <c r="AU8" i="55"/>
  <c r="AC8" i="55"/>
  <c r="AD8" i="55"/>
  <c r="W8" i="55"/>
  <c r="AO8" i="55"/>
  <c r="AR8" i="55" s="1"/>
  <c r="AT8" i="55"/>
  <c r="AG8" i="55"/>
  <c r="AS7" i="53"/>
  <c r="AI7" i="53"/>
  <c r="AQ7" i="53"/>
  <c r="AU7" i="53"/>
  <c r="AG7" i="53"/>
  <c r="AD7" i="53"/>
  <c r="AP7" i="53"/>
  <c r="AF7" i="53"/>
  <c r="AT7" i="53"/>
  <c r="AM7" i="53"/>
  <c r="X7" i="53"/>
  <c r="Y7" i="53"/>
  <c r="AJ7" i="53"/>
  <c r="AC7" i="53"/>
  <c r="AH7" i="53" s="1"/>
  <c r="AV7" i="53"/>
  <c r="AO7" i="53"/>
  <c r="AR7" i="53" s="1"/>
  <c r="AK7" i="53"/>
  <c r="W7" i="53"/>
  <c r="AE7" i="53"/>
  <c r="Z7" i="53"/>
  <c r="AS8" i="54"/>
  <c r="AL8" i="54"/>
  <c r="AN8" i="54" s="1"/>
  <c r="AH8" i="54"/>
  <c r="AU8" i="54"/>
  <c r="AQ8" i="54"/>
  <c r="AO8" i="54"/>
  <c r="AP8" i="54"/>
  <c r="AF8" i="53"/>
  <c r="X8" i="53"/>
  <c r="AQ8" i="53"/>
  <c r="AE8" i="53"/>
  <c r="AP8" i="53"/>
  <c r="AD8" i="53"/>
  <c r="AJ8" i="53"/>
  <c r="AO8" i="53"/>
  <c r="AC8" i="53"/>
  <c r="AM8" i="53"/>
  <c r="AV8" i="53"/>
  <c r="Z8" i="53"/>
  <c r="AK8" i="53"/>
  <c r="Y8" i="53"/>
  <c r="AS8" i="53"/>
  <c r="AU8" i="53"/>
  <c r="AI8" i="53"/>
  <c r="W8" i="53"/>
  <c r="AG8" i="53"/>
  <c r="AT8" i="53"/>
  <c r="AS7" i="59"/>
  <c r="AG7" i="59"/>
  <c r="AT7" i="59"/>
  <c r="AF7" i="59"/>
  <c r="AJ7" i="59"/>
  <c r="AQ7" i="59"/>
  <c r="AE7" i="59"/>
  <c r="AP7" i="59"/>
  <c r="AD7" i="59"/>
  <c r="AO7" i="59"/>
  <c r="AR7" i="59" s="1"/>
  <c r="AC7" i="59"/>
  <c r="AM7" i="59"/>
  <c r="AV7" i="59"/>
  <c r="Z7" i="59"/>
  <c r="AK7" i="59"/>
  <c r="Y7" i="59"/>
  <c r="X7" i="59"/>
  <c r="AU7" i="59"/>
  <c r="AI7" i="59"/>
  <c r="AN7" i="59" s="1"/>
  <c r="W7" i="59"/>
  <c r="AV14" i="54"/>
  <c r="AK14" i="54"/>
  <c r="AO14" i="54"/>
  <c r="AQ14" i="54"/>
  <c r="AD14" i="54"/>
  <c r="AS14" i="54"/>
  <c r="AM14" i="54"/>
  <c r="AE14" i="54"/>
  <c r="AP14" i="54"/>
  <c r="AI14" i="54"/>
  <c r="AT14" i="54"/>
  <c r="X14" i="54"/>
  <c r="W14" i="54"/>
  <c r="AF14" i="54"/>
  <c r="AC14" i="54"/>
  <c r="AJ14" i="54"/>
  <c r="Y14" i="54"/>
  <c r="Z14" i="54"/>
  <c r="AG14" i="54"/>
  <c r="AU14" i="54"/>
  <c r="X13" i="54"/>
  <c r="AV13" i="54"/>
  <c r="W13" i="54"/>
  <c r="AM13" i="54"/>
  <c r="AK13" i="54"/>
  <c r="AO13" i="54"/>
  <c r="Z13" i="54"/>
  <c r="AQ13" i="54"/>
  <c r="AP13" i="54"/>
  <c r="AT13" i="54"/>
  <c r="AC13" i="54"/>
  <c r="AF13" i="54"/>
  <c r="AE13" i="54"/>
  <c r="AI13" i="54"/>
  <c r="AD13" i="54"/>
  <c r="AS13" i="54"/>
  <c r="AU13" i="54"/>
  <c r="AJ13" i="54"/>
  <c r="Y13" i="54"/>
  <c r="AG13" i="54"/>
  <c r="AV12" i="54"/>
  <c r="AI12" i="54"/>
  <c r="AT12" i="54"/>
  <c r="AP12" i="54"/>
  <c r="AG12" i="54"/>
  <c r="AJ12" i="54"/>
  <c r="AC12" i="54"/>
  <c r="AF12" i="54"/>
  <c r="AU12" i="54"/>
  <c r="AM12" i="54"/>
  <c r="AD12" i="54"/>
  <c r="W12" i="54"/>
  <c r="X12" i="54"/>
  <c r="AS12" i="54"/>
  <c r="Z12" i="54"/>
  <c r="AQ12" i="54"/>
  <c r="Y12" i="54"/>
  <c r="AK12" i="54"/>
  <c r="AE12" i="54"/>
  <c r="AO12" i="54"/>
  <c r="AV11" i="54"/>
  <c r="AJ11" i="54"/>
  <c r="AS11" i="54"/>
  <c r="AK11" i="54"/>
  <c r="Z11" i="54"/>
  <c r="AF11" i="54"/>
  <c r="W11" i="54"/>
  <c r="AC11" i="54"/>
  <c r="AO11" i="54"/>
  <c r="AQ11" i="54"/>
  <c r="AT11" i="54"/>
  <c r="AI11" i="54"/>
  <c r="X11" i="54"/>
  <c r="AM11" i="54"/>
  <c r="AU11" i="54"/>
  <c r="AG11" i="54"/>
  <c r="AD11" i="54"/>
  <c r="AE11" i="54"/>
  <c r="AP11" i="54"/>
  <c r="Y11" i="54"/>
  <c r="AV10" i="54"/>
  <c r="AG10" i="54"/>
  <c r="AJ10" i="54"/>
  <c r="X10" i="54"/>
  <c r="AO10" i="54"/>
  <c r="AT10" i="54"/>
  <c r="AU10" i="54"/>
  <c r="AC10" i="54"/>
  <c r="AQ10" i="54"/>
  <c r="Y10" i="54"/>
  <c r="AI10" i="54"/>
  <c r="AM10" i="54"/>
  <c r="AE10" i="54"/>
  <c r="AD10" i="54"/>
  <c r="Z10" i="54"/>
  <c r="AF10" i="54"/>
  <c r="AP10" i="54"/>
  <c r="W10" i="54"/>
  <c r="AS10" i="54"/>
  <c r="AK10" i="54"/>
  <c r="AV9" i="54"/>
  <c r="AC9" i="54"/>
  <c r="AD9" i="54"/>
  <c r="AT9" i="54"/>
  <c r="AO9" i="54"/>
  <c r="AM9" i="54"/>
  <c r="AU9" i="54"/>
  <c r="AK9" i="54"/>
  <c r="AS9" i="54"/>
  <c r="W9" i="54"/>
  <c r="AI9" i="54"/>
  <c r="AJ9" i="54"/>
  <c r="AF9" i="54"/>
  <c r="Z9" i="54"/>
  <c r="Y9" i="54"/>
  <c r="X9" i="54"/>
  <c r="AQ9" i="54"/>
  <c r="AE9" i="54"/>
  <c r="AP9" i="54"/>
  <c r="AG9" i="54"/>
  <c r="AO11" i="52"/>
  <c r="AC11" i="52"/>
  <c r="X11" i="52"/>
  <c r="AQ11" i="52"/>
  <c r="AD11" i="52"/>
  <c r="AV11" i="52"/>
  <c r="AM11" i="52"/>
  <c r="AL11" i="52"/>
  <c r="Z11" i="52"/>
  <c r="AJ11" i="52"/>
  <c r="AE11" i="52"/>
  <c r="AK11" i="52"/>
  <c r="Y11" i="52"/>
  <c r="AP11" i="52"/>
  <c r="AU11" i="52"/>
  <c r="AI11" i="52"/>
  <c r="W11" i="52"/>
  <c r="AT11" i="52"/>
  <c r="AS11" i="52"/>
  <c r="AG11" i="52"/>
  <c r="AF11" i="52"/>
  <c r="AS9" i="52"/>
  <c r="AG9" i="52"/>
  <c r="AF9" i="52"/>
  <c r="AQ9" i="52"/>
  <c r="AE9" i="52"/>
  <c r="AP9" i="52"/>
  <c r="AD9" i="52"/>
  <c r="AV9" i="52"/>
  <c r="X9" i="52"/>
  <c r="AO9" i="52"/>
  <c r="AC9" i="52"/>
  <c r="AU9" i="52"/>
  <c r="AM9" i="52"/>
  <c r="AL9" i="52"/>
  <c r="Z9" i="52"/>
  <c r="AI9" i="52"/>
  <c r="AT9" i="52"/>
  <c r="AJ9" i="52"/>
  <c r="AK9" i="52"/>
  <c r="Y9" i="52"/>
  <c r="W9" i="52"/>
  <c r="AU8" i="52"/>
  <c r="AI8" i="52"/>
  <c r="W8" i="52"/>
  <c r="AL8" i="52"/>
  <c r="AT8" i="52"/>
  <c r="AP8" i="52"/>
  <c r="AS8" i="52"/>
  <c r="AG8" i="52"/>
  <c r="X8" i="52"/>
  <c r="AF8" i="52"/>
  <c r="AD8" i="52"/>
  <c r="AK8" i="52"/>
  <c r="AQ8" i="52"/>
  <c r="AE8" i="52"/>
  <c r="AO8" i="52"/>
  <c r="AC8" i="52"/>
  <c r="Y8" i="52"/>
  <c r="AM8" i="52"/>
  <c r="AV8" i="52"/>
  <c r="Z8" i="52"/>
  <c r="AJ8" i="52"/>
  <c r="AA7" i="61" l="1"/>
  <c r="AL7" i="61"/>
  <c r="AB8" i="54"/>
  <c r="AA16" i="56"/>
  <c r="AH10" i="53"/>
  <c r="AH8" i="53"/>
  <c r="AR8" i="53"/>
  <c r="AR11" i="60"/>
  <c r="AH7" i="59"/>
  <c r="AN11" i="59"/>
  <c r="AH15" i="59"/>
  <c r="AR11" i="59"/>
  <c r="AH8" i="57"/>
  <c r="AR8" i="57"/>
  <c r="AB12" i="56"/>
  <c r="AN9" i="56"/>
  <c r="AH11" i="56"/>
  <c r="AB9" i="56"/>
  <c r="AH8" i="55"/>
  <c r="AN12" i="55"/>
  <c r="AH12" i="55"/>
  <c r="AN11" i="52"/>
  <c r="AH11" i="60"/>
  <c r="AN11" i="60"/>
  <c r="AR16" i="60"/>
  <c r="AN16" i="60"/>
  <c r="AN15" i="59"/>
  <c r="AB15" i="59"/>
  <c r="AR15" i="59"/>
  <c r="AR11" i="57"/>
  <c r="AR9" i="57"/>
  <c r="AH9" i="57"/>
  <c r="AB7" i="57"/>
  <c r="AH7" i="57"/>
  <c r="AN7" i="57"/>
  <c r="AR7" i="57"/>
  <c r="AH15" i="56"/>
  <c r="AR15" i="56"/>
  <c r="AN15" i="56"/>
  <c r="AH14" i="56"/>
  <c r="AH12" i="56"/>
  <c r="AN12" i="56"/>
  <c r="AR12" i="56"/>
  <c r="AR11" i="56"/>
  <c r="AH10" i="56"/>
  <c r="AB10" i="56"/>
  <c r="AN10" i="56"/>
  <c r="AR9" i="56"/>
  <c r="AH9" i="56"/>
  <c r="AH8" i="56"/>
  <c r="AR8" i="56"/>
  <c r="AH13" i="55"/>
  <c r="AB12" i="55"/>
  <c r="AN8" i="52"/>
  <c r="AN9" i="52"/>
  <c r="AH9" i="52"/>
  <c r="AR9" i="52"/>
  <c r="AB9" i="52"/>
  <c r="AN10" i="52"/>
  <c r="AB10" i="52"/>
  <c r="AR10" i="52"/>
  <c r="AW11" i="52"/>
  <c r="AB13" i="53"/>
  <c r="AH13" i="53"/>
  <c r="AH12" i="53"/>
  <c r="AN11" i="53"/>
  <c r="AR11" i="53"/>
  <c r="AR10" i="53"/>
  <c r="AB11" i="52"/>
  <c r="AH11" i="55"/>
  <c r="AA14" i="52"/>
  <c r="AB12" i="60"/>
  <c r="AB14" i="55"/>
  <c r="AB14" i="56"/>
  <c r="AN13" i="60"/>
  <c r="AB9" i="59"/>
  <c r="AB7" i="59"/>
  <c r="AB13" i="60"/>
  <c r="AR13" i="60"/>
  <c r="AB10" i="59"/>
  <c r="AH8" i="52"/>
  <c r="AB7" i="53"/>
  <c r="AN10" i="59"/>
  <c r="AB9" i="57"/>
  <c r="AN14" i="56"/>
  <c r="AR12" i="60"/>
  <c r="AB16" i="60"/>
  <c r="AB16" i="59"/>
  <c r="AH16" i="59"/>
  <c r="AN16" i="59"/>
  <c r="AR16" i="59"/>
  <c r="AA15" i="59"/>
  <c r="AH11" i="59"/>
  <c r="AB11" i="59"/>
  <c r="AH10" i="59"/>
  <c r="AH9" i="59"/>
  <c r="AN9" i="59"/>
  <c r="AN8" i="59"/>
  <c r="AH8" i="59"/>
  <c r="AB8" i="59"/>
  <c r="AA16" i="59"/>
  <c r="AA11" i="59"/>
  <c r="AL11" i="59"/>
  <c r="AA10" i="59"/>
  <c r="AL10" i="59"/>
  <c r="AA9" i="59"/>
  <c r="AL9" i="59"/>
  <c r="AL8" i="59"/>
  <c r="AA8" i="59"/>
  <c r="AH11" i="52"/>
  <c r="AR11" i="52"/>
  <c r="AW10" i="52"/>
  <c r="AA10" i="52"/>
  <c r="AW9" i="52"/>
  <c r="AW8" i="52"/>
  <c r="AB8" i="52"/>
  <c r="AR8" i="52"/>
  <c r="AN15" i="58"/>
  <c r="AH16" i="60"/>
  <c r="AA16" i="60"/>
  <c r="AA13" i="60"/>
  <c r="AL13" i="60"/>
  <c r="AH12" i="60"/>
  <c r="AA12" i="60"/>
  <c r="AL12" i="60"/>
  <c r="AN12" i="60" s="1"/>
  <c r="AA11" i="60"/>
  <c r="AL11" i="60"/>
  <c r="AB15" i="58"/>
  <c r="AA15" i="58"/>
  <c r="AH15" i="58"/>
  <c r="AR15" i="58"/>
  <c r="AH11" i="58"/>
  <c r="AB11" i="58"/>
  <c r="AL11" i="58"/>
  <c r="AA11" i="58"/>
  <c r="AN11" i="58"/>
  <c r="AB10" i="58"/>
  <c r="AL10" i="58"/>
  <c r="AA10" i="58"/>
  <c r="AN10" i="58"/>
  <c r="AH10" i="58"/>
  <c r="AR10" i="58"/>
  <c r="AH8" i="58"/>
  <c r="AN8" i="58"/>
  <c r="AB8" i="58"/>
  <c r="AA8" i="58"/>
  <c r="AL8" i="58"/>
  <c r="AH7" i="58"/>
  <c r="AB7" i="58"/>
  <c r="AN7" i="58"/>
  <c r="AL7" i="58"/>
  <c r="AA7" i="58"/>
  <c r="AB15" i="56"/>
  <c r="AA15" i="56"/>
  <c r="AR14" i="56"/>
  <c r="AL14" i="56"/>
  <c r="AA14" i="56"/>
  <c r="AL12" i="56"/>
  <c r="AA12" i="56"/>
  <c r="AB11" i="56"/>
  <c r="AA11" i="56"/>
  <c r="AL11" i="56"/>
  <c r="AA10" i="56"/>
  <c r="AL10" i="56"/>
  <c r="AA9" i="56"/>
  <c r="AL9" i="56"/>
  <c r="AB8" i="56"/>
  <c r="AL8" i="56"/>
  <c r="AA8" i="56"/>
  <c r="AR14" i="53"/>
  <c r="AB14" i="53"/>
  <c r="AA14" i="53"/>
  <c r="AL14" i="53"/>
  <c r="AN14" i="53" s="1"/>
  <c r="AN13" i="53"/>
  <c r="AL13" i="53"/>
  <c r="AA13" i="53"/>
  <c r="AB12" i="53"/>
  <c r="AA12" i="53"/>
  <c r="AL12" i="53"/>
  <c r="AB11" i="53"/>
  <c r="AA11" i="53"/>
  <c r="AL11" i="53"/>
  <c r="AN10" i="53"/>
  <c r="AB10" i="53"/>
  <c r="AA10" i="53"/>
  <c r="AL10" i="53"/>
  <c r="AB8" i="53"/>
  <c r="AB11" i="57"/>
  <c r="AL11" i="57"/>
  <c r="AA11" i="57"/>
  <c r="AL9" i="57"/>
  <c r="AN9" i="57" s="1"/>
  <c r="AA9" i="57"/>
  <c r="AB8" i="57"/>
  <c r="AA8" i="57"/>
  <c r="AL8" i="57"/>
  <c r="AA7" i="57"/>
  <c r="AL7" i="57"/>
  <c r="AH14" i="55"/>
  <c r="AR14" i="55"/>
  <c r="AA14" i="55"/>
  <c r="AL14" i="55"/>
  <c r="AN14" i="55" s="1"/>
  <c r="AB13" i="55"/>
  <c r="AL13" i="55"/>
  <c r="AA13" i="55"/>
  <c r="AL12" i="55"/>
  <c r="AA12" i="55"/>
  <c r="AR11" i="55"/>
  <c r="AB11" i="55"/>
  <c r="AL11" i="55"/>
  <c r="AA11" i="55"/>
  <c r="AB10" i="55"/>
  <c r="AH10" i="55"/>
  <c r="AA10" i="55"/>
  <c r="AL10" i="55"/>
  <c r="AH9" i="55"/>
  <c r="AB9" i="55"/>
  <c r="AL9" i="55"/>
  <c r="AA9" i="55"/>
  <c r="AB8" i="55"/>
  <c r="AA8" i="55"/>
  <c r="AL8" i="55"/>
  <c r="AL7" i="53"/>
  <c r="AN7" i="53" s="1"/>
  <c r="AA7" i="53"/>
  <c r="AB12" i="54"/>
  <c r="AR12" i="54"/>
  <c r="AH12" i="54"/>
  <c r="AH10" i="54"/>
  <c r="AR10" i="54"/>
  <c r="AB10" i="54"/>
  <c r="AR8" i="54"/>
  <c r="AA8" i="53"/>
  <c r="AL8" i="53"/>
  <c r="AN8" i="53" s="1"/>
  <c r="AA7" i="59"/>
  <c r="AL7" i="59"/>
  <c r="AL14" i="54"/>
  <c r="AA14" i="54"/>
  <c r="AL13" i="54"/>
  <c r="AA13" i="54"/>
  <c r="AA12" i="54"/>
  <c r="AL12" i="54"/>
  <c r="AN12" i="54" s="1"/>
  <c r="AA11" i="54"/>
  <c r="AL11" i="54"/>
  <c r="AL10" i="54"/>
  <c r="AN10" i="54" s="1"/>
  <c r="AA10" i="54"/>
  <c r="AL9" i="54"/>
  <c r="AA9" i="54"/>
  <c r="AA8" i="52"/>
  <c r="AA9" i="52"/>
  <c r="AA11" i="52"/>
  <c r="AW18" i="60" l="1"/>
  <c r="AR18" i="60"/>
  <c r="AN18" i="60"/>
  <c r="AH18" i="60"/>
  <c r="AB18" i="60"/>
  <c r="L18" i="60"/>
  <c r="S18" i="60" s="1"/>
  <c r="M18" i="60" l="1"/>
  <c r="T18" i="60" s="1"/>
  <c r="K18" i="60" s="1"/>
  <c r="N18" i="60"/>
  <c r="O18" i="60"/>
  <c r="P18" i="60"/>
  <c r="Q18" i="60"/>
  <c r="R18" i="60"/>
  <c r="U18" i="60"/>
  <c r="V18" i="60" s="1"/>
  <c r="AW14" i="21"/>
  <c r="AR14" i="21"/>
  <c r="AN14" i="21"/>
  <c r="AH14" i="21"/>
  <c r="AB14" i="21"/>
  <c r="L14" i="21"/>
  <c r="M14" i="21" s="1"/>
  <c r="AW13" i="21"/>
  <c r="AR13" i="21"/>
  <c r="AN13" i="21"/>
  <c r="AH13" i="21"/>
  <c r="AB13" i="21"/>
  <c r="L13" i="21"/>
  <c r="N13" i="21" s="1"/>
  <c r="L12" i="21"/>
  <c r="O12" i="21" s="1"/>
  <c r="L11" i="21"/>
  <c r="P11" i="21" s="1"/>
  <c r="L10" i="21"/>
  <c r="Q10" i="21" s="1"/>
  <c r="L9" i="21"/>
  <c r="Q9" i="21" s="1"/>
  <c r="AW8" i="21"/>
  <c r="AR8" i="21"/>
  <c r="AN8" i="21"/>
  <c r="AH8" i="21"/>
  <c r="AB8" i="21"/>
  <c r="L8" i="21"/>
  <c r="M8" i="21" s="1"/>
  <c r="R10" i="21" l="1"/>
  <c r="Q14" i="21"/>
  <c r="Q11" i="21"/>
  <c r="S11" i="21"/>
  <c r="S10" i="21"/>
  <c r="R11" i="21"/>
  <c r="O14" i="21"/>
  <c r="P14" i="21"/>
  <c r="AK18" i="60"/>
  <c r="Y18" i="60"/>
  <c r="AV18" i="60"/>
  <c r="AJ18" i="60"/>
  <c r="X18" i="60"/>
  <c r="AQ18" i="60"/>
  <c r="AE18" i="60"/>
  <c r="AP18" i="60"/>
  <c r="AD18" i="60"/>
  <c r="Z18" i="60"/>
  <c r="AU18" i="60"/>
  <c r="AI18" i="60"/>
  <c r="W18" i="60"/>
  <c r="AF18" i="60"/>
  <c r="AC18" i="60"/>
  <c r="AT18" i="60"/>
  <c r="AS18" i="60"/>
  <c r="AG18" i="60"/>
  <c r="AM18" i="60"/>
  <c r="AO18" i="60"/>
  <c r="AL18" i="60"/>
  <c r="N14" i="21"/>
  <c r="O13" i="21"/>
  <c r="P13" i="21"/>
  <c r="Q13" i="21"/>
  <c r="R13" i="21"/>
  <c r="S13" i="21"/>
  <c r="M13" i="21"/>
  <c r="U13" i="21" s="1"/>
  <c r="V13" i="21" s="1"/>
  <c r="AE13" i="21" s="1"/>
  <c r="P12" i="21"/>
  <c r="Q12" i="21"/>
  <c r="R12" i="21"/>
  <c r="S12" i="21"/>
  <c r="M12" i="21"/>
  <c r="N12" i="21"/>
  <c r="U12" i="21" s="1"/>
  <c r="V12" i="21" s="1"/>
  <c r="AG12" i="21" s="1"/>
  <c r="M11" i="21"/>
  <c r="T11" i="21" s="1"/>
  <c r="K11" i="21" s="1"/>
  <c r="N11" i="21"/>
  <c r="O11" i="21"/>
  <c r="M10" i="21"/>
  <c r="U10" i="21" s="1"/>
  <c r="V10" i="21" s="1"/>
  <c r="AV10" i="21" s="1"/>
  <c r="N10" i="21"/>
  <c r="T10" i="21" s="1"/>
  <c r="K10" i="21" s="1"/>
  <c r="O10" i="21"/>
  <c r="P10" i="21"/>
  <c r="N8" i="21"/>
  <c r="O8" i="21"/>
  <c r="P8" i="21"/>
  <c r="Q8" i="21"/>
  <c r="R8" i="21"/>
  <c r="U11" i="21"/>
  <c r="V11" i="21" s="1"/>
  <c r="AI11" i="21" s="1"/>
  <c r="T14" i="21"/>
  <c r="K14" i="21" s="1"/>
  <c r="R14" i="21"/>
  <c r="U14" i="21" s="1"/>
  <c r="V14" i="21" s="1"/>
  <c r="S14" i="21"/>
  <c r="T12" i="21"/>
  <c r="K12" i="21" s="1"/>
  <c r="O9" i="21"/>
  <c r="P9" i="21"/>
  <c r="S9" i="21"/>
  <c r="M9" i="21"/>
  <c r="N9" i="21"/>
  <c r="R9" i="21"/>
  <c r="U8" i="21"/>
  <c r="V8" i="21" s="1"/>
  <c r="T8" i="21"/>
  <c r="K8" i="21" s="1"/>
  <c r="S8" i="21"/>
  <c r="T13" i="21" l="1"/>
  <c r="K13" i="21" s="1"/>
  <c r="AA18" i="60"/>
  <c r="AF13" i="21"/>
  <c r="AT13" i="21"/>
  <c r="AD13" i="21"/>
  <c r="X13" i="21"/>
  <c r="AJ13" i="21"/>
  <c r="AP13" i="21"/>
  <c r="AM13" i="21"/>
  <c r="Y13" i="21"/>
  <c r="AO13" i="21"/>
  <c r="W13" i="21"/>
  <c r="AK13" i="21"/>
  <c r="AG13" i="21"/>
  <c r="AQ13" i="21"/>
  <c r="AI13" i="21"/>
  <c r="AS13" i="21"/>
  <c r="AC13" i="21"/>
  <c r="AV13" i="21"/>
  <c r="AU13" i="21"/>
  <c r="AL13" i="21"/>
  <c r="Z13" i="21"/>
  <c r="AP12" i="21"/>
  <c r="AT12" i="21"/>
  <c r="AQ12" i="21"/>
  <c r="AL12" i="21"/>
  <c r="Z12" i="21"/>
  <c r="AI12" i="21"/>
  <c r="AV12" i="21"/>
  <c r="AC12" i="21"/>
  <c r="AD12" i="21"/>
  <c r="AU12" i="21"/>
  <c r="X12" i="21"/>
  <c r="AM12" i="21"/>
  <c r="AF12" i="21"/>
  <c r="AE12" i="21"/>
  <c r="W12" i="21"/>
  <c r="Y12" i="21"/>
  <c r="AK12" i="21"/>
  <c r="AJ12" i="21"/>
  <c r="AO12" i="21"/>
  <c r="AS12" i="21"/>
  <c r="AE11" i="21"/>
  <c r="AC11" i="21"/>
  <c r="AO11" i="21"/>
  <c r="AR11" i="21" s="1"/>
  <c r="Z11" i="21"/>
  <c r="AM11" i="21"/>
  <c r="AL11" i="21"/>
  <c r="AU11" i="21"/>
  <c r="AP11" i="21"/>
  <c r="X11" i="21"/>
  <c r="AJ11" i="21"/>
  <c r="AV11" i="21"/>
  <c r="AD11" i="21"/>
  <c r="AF11" i="21"/>
  <c r="Y11" i="21"/>
  <c r="AT11" i="21"/>
  <c r="AQ11" i="21"/>
  <c r="AS11" i="21"/>
  <c r="AW11" i="21" s="1"/>
  <c r="AG11" i="21"/>
  <c r="AK11" i="21"/>
  <c r="W11" i="21"/>
  <c r="AD10" i="21"/>
  <c r="AC10" i="21"/>
  <c r="AI10" i="21"/>
  <c r="AP10" i="21"/>
  <c r="AF10" i="21"/>
  <c r="AT10" i="21"/>
  <c r="AO10" i="21"/>
  <c r="AR10" i="21" s="1"/>
  <c r="AU10" i="21"/>
  <c r="AE10" i="21"/>
  <c r="AK10" i="21"/>
  <c r="W10" i="21"/>
  <c r="AL10" i="21"/>
  <c r="AQ10" i="21"/>
  <c r="Z10" i="21"/>
  <c r="AG10" i="21"/>
  <c r="X10" i="21"/>
  <c r="Y10" i="21"/>
  <c r="AS10" i="21"/>
  <c r="AJ10" i="21"/>
  <c r="AM10" i="21"/>
  <c r="AK14" i="21"/>
  <c r="Y14" i="21"/>
  <c r="AV14" i="21"/>
  <c r="AJ14" i="21"/>
  <c r="X14" i="21"/>
  <c r="Z14" i="21"/>
  <c r="AU14" i="21"/>
  <c r="AI14" i="21"/>
  <c r="W14" i="21"/>
  <c r="AT14" i="21"/>
  <c r="AL14" i="21"/>
  <c r="AS14" i="21"/>
  <c r="AG14" i="21"/>
  <c r="AE14" i="21"/>
  <c r="AP14" i="21"/>
  <c r="AO14" i="21"/>
  <c r="AM14" i="21"/>
  <c r="AF14" i="21"/>
  <c r="AQ14" i="21"/>
  <c r="AD14" i="21"/>
  <c r="AC14" i="21"/>
  <c r="T9" i="21"/>
  <c r="K9" i="21" s="1"/>
  <c r="U9" i="21"/>
  <c r="V9" i="21" s="1"/>
  <c r="AK8" i="21"/>
  <c r="Y8" i="21"/>
  <c r="AU8" i="21"/>
  <c r="AI8" i="21"/>
  <c r="W8" i="21"/>
  <c r="AT8" i="21"/>
  <c r="AV8" i="21"/>
  <c r="AJ8" i="21"/>
  <c r="X8" i="21"/>
  <c r="AS8" i="21"/>
  <c r="AG8" i="21"/>
  <c r="AF8" i="21"/>
  <c r="AQ8" i="21"/>
  <c r="AE8" i="21"/>
  <c r="AP8" i="21"/>
  <c r="AD8" i="21"/>
  <c r="AO8" i="21"/>
  <c r="AC8" i="21"/>
  <c r="AL8" i="21"/>
  <c r="AM8" i="21"/>
  <c r="Z8" i="21"/>
  <c r="AH11" i="21" l="1"/>
  <c r="AB11" i="21"/>
  <c r="AA13" i="21"/>
  <c r="AN11" i="21"/>
  <c r="AH12" i="21"/>
  <c r="AN12" i="21"/>
  <c r="AR12" i="21"/>
  <c r="AW12" i="21"/>
  <c r="AB12" i="21"/>
  <c r="AW10" i="21"/>
  <c r="AN10" i="21"/>
  <c r="AH10" i="21"/>
  <c r="AB10" i="21"/>
  <c r="AA10" i="21"/>
  <c r="AA11" i="21"/>
  <c r="AA12" i="21"/>
  <c r="AA14" i="21"/>
  <c r="AU9" i="21"/>
  <c r="AI9" i="21"/>
  <c r="W9" i="21"/>
  <c r="AF9" i="21"/>
  <c r="AP9" i="21"/>
  <c r="AK9" i="21"/>
  <c r="AT9" i="21"/>
  <c r="AV9" i="21"/>
  <c r="AS9" i="21"/>
  <c r="AG9" i="21"/>
  <c r="AQ9" i="21"/>
  <c r="AE9" i="21"/>
  <c r="AD9" i="21"/>
  <c r="AO9" i="21"/>
  <c r="AM9" i="21"/>
  <c r="AL9" i="21"/>
  <c r="X9" i="21"/>
  <c r="AC9" i="21"/>
  <c r="Z9" i="21"/>
  <c r="Y9" i="21"/>
  <c r="AJ9" i="21"/>
  <c r="AA8" i="21"/>
  <c r="AH9" i="21" l="1"/>
  <c r="AB9" i="21"/>
  <c r="AR9" i="21"/>
  <c r="AN9" i="21"/>
  <c r="AW9" i="21"/>
  <c r="AA9" i="21"/>
  <c r="AW13" i="46"/>
  <c r="AR13" i="46"/>
  <c r="AN13" i="46"/>
  <c r="AH13" i="46"/>
  <c r="AB13" i="46"/>
  <c r="L13" i="46"/>
  <c r="S13" i="46" s="1"/>
  <c r="AW12" i="46"/>
  <c r="AR12" i="46"/>
  <c r="AN12" i="46"/>
  <c r="AH12" i="46"/>
  <c r="AB12" i="46"/>
  <c r="L12" i="46"/>
  <c r="M12" i="46" s="1"/>
  <c r="AW11" i="46"/>
  <c r="AR11" i="46"/>
  <c r="AN11" i="46"/>
  <c r="AH11" i="46"/>
  <c r="AB11" i="46"/>
  <c r="L11" i="46"/>
  <c r="M11" i="46" s="1"/>
  <c r="U11" i="46" s="1"/>
  <c r="V11" i="46" s="1"/>
  <c r="AW10" i="46"/>
  <c r="AR10" i="46"/>
  <c r="AN10" i="46"/>
  <c r="AH10" i="46"/>
  <c r="AB10" i="46"/>
  <c r="L10" i="46"/>
  <c r="S10" i="46" s="1"/>
  <c r="L9" i="46"/>
  <c r="N9" i="46" s="1"/>
  <c r="AW8" i="46"/>
  <c r="AR8" i="46"/>
  <c r="AN8" i="46"/>
  <c r="AH8" i="46"/>
  <c r="AB8" i="46"/>
  <c r="L8" i="46"/>
  <c r="O8" i="46" s="1"/>
  <c r="E52" i="45"/>
  <c r="F52" i="45"/>
  <c r="F91" i="45"/>
  <c r="J3" i="45"/>
  <c r="I3" i="45"/>
  <c r="H3" i="45"/>
  <c r="G3" i="45"/>
  <c r="F3" i="45"/>
  <c r="E3" i="45"/>
  <c r="D2" i="65"/>
  <c r="D20" i="65"/>
  <c r="D19" i="65"/>
  <c r="D18" i="65"/>
  <c r="D17" i="65"/>
  <c r="D16" i="65"/>
  <c r="D15" i="65"/>
  <c r="D14" i="65"/>
  <c r="D13" i="65"/>
  <c r="D12" i="65"/>
  <c r="D11" i="65"/>
  <c r="D10" i="65"/>
  <c r="D9" i="65"/>
  <c r="D8" i="65"/>
  <c r="D7" i="65"/>
  <c r="D6" i="65"/>
  <c r="D5" i="65"/>
  <c r="D4" i="65"/>
  <c r="E2" i="65"/>
  <c r="F2" i="65"/>
  <c r="G2" i="65"/>
  <c r="H2" i="65"/>
  <c r="I2" i="65"/>
  <c r="J2" i="65"/>
  <c r="K2" i="65"/>
  <c r="L2" i="65"/>
  <c r="M2" i="65"/>
  <c r="BO6" i="45"/>
  <c r="C5" i="65" s="1"/>
  <c r="BO4" i="45"/>
  <c r="C4" i="65" s="1"/>
  <c r="L7" i="46"/>
  <c r="N7" i="46" s="1"/>
  <c r="B104" i="45"/>
  <c r="BO104" i="45" s="1"/>
  <c r="C20" i="65" s="1"/>
  <c r="B99" i="45"/>
  <c r="BO99" i="45" s="1"/>
  <c r="C19" i="65" s="1"/>
  <c r="B90" i="45"/>
  <c r="BO90" i="45" s="1"/>
  <c r="C18" i="65" s="1"/>
  <c r="B87" i="45"/>
  <c r="BO87" i="45" s="1"/>
  <c r="C17" i="65" s="1"/>
  <c r="B82" i="45"/>
  <c r="BO82" i="45" s="1"/>
  <c r="C16" i="65" s="1"/>
  <c r="B73" i="45"/>
  <c r="BO73" i="45" s="1"/>
  <c r="C15" i="65" s="1"/>
  <c r="B63" i="45"/>
  <c r="BO63" i="45" s="1"/>
  <c r="C14" i="65" s="1"/>
  <c r="B59" i="45"/>
  <c r="BO59" i="45" s="1"/>
  <c r="C13" i="65" s="1"/>
  <c r="B51" i="45"/>
  <c r="BO51" i="45" s="1"/>
  <c r="C12" i="65" s="1"/>
  <c r="B42" i="45"/>
  <c r="BO42" i="45" s="1"/>
  <c r="C11" i="65" s="1"/>
  <c r="B36" i="45"/>
  <c r="BO36" i="45" s="1"/>
  <c r="C10" i="65" s="1"/>
  <c r="B27" i="45"/>
  <c r="BO27" i="45" s="1"/>
  <c r="C9" i="65" s="1"/>
  <c r="B19" i="45"/>
  <c r="BO19" i="45" s="1"/>
  <c r="C8" i="65" s="1"/>
  <c r="B16" i="45"/>
  <c r="BO16" i="45" s="1"/>
  <c r="C7" i="65" s="1"/>
  <c r="B11" i="45"/>
  <c r="BO11" i="45" s="1"/>
  <c r="C6" i="65" s="1"/>
  <c r="BI107" i="45"/>
  <c r="BL107" i="45"/>
  <c r="BH107" i="45"/>
  <c r="BM107" i="45"/>
  <c r="BI91" i="45"/>
  <c r="BM98" i="45"/>
  <c r="I91" i="45"/>
  <c r="BL91" i="45" s="1"/>
  <c r="H91" i="45"/>
  <c r="G91" i="45"/>
  <c r="BH91" i="45" s="1"/>
  <c r="BI89" i="45"/>
  <c r="BI88" i="45"/>
  <c r="I89" i="45"/>
  <c r="BL89" i="45" s="1"/>
  <c r="H89" i="45"/>
  <c r="G89" i="45"/>
  <c r="BH89" i="45" s="1"/>
  <c r="F89" i="45"/>
  <c r="E89" i="45"/>
  <c r="D89" i="45"/>
  <c r="BM89" i="45" s="1"/>
  <c r="BL88" i="45"/>
  <c r="H88" i="45"/>
  <c r="G88" i="45"/>
  <c r="BH88" i="45" s="1"/>
  <c r="BI86" i="45"/>
  <c r="BI84" i="45"/>
  <c r="BI83" i="45"/>
  <c r="I86" i="45"/>
  <c r="BL86" i="45" s="1"/>
  <c r="H86" i="45"/>
  <c r="G86" i="45"/>
  <c r="BH86" i="45" s="1"/>
  <c r="F86" i="45"/>
  <c r="BM86" i="45"/>
  <c r="I84" i="45"/>
  <c r="BL84" i="45" s="1"/>
  <c r="H84" i="45"/>
  <c r="BH84" i="45"/>
  <c r="F84" i="45"/>
  <c r="BM84" i="45"/>
  <c r="I83" i="45"/>
  <c r="BL83" i="45" s="1"/>
  <c r="H83" i="45"/>
  <c r="G83" i="45"/>
  <c r="BH83" i="45" s="1"/>
  <c r="F83" i="45"/>
  <c r="E83" i="45"/>
  <c r="BH81" i="45"/>
  <c r="BM81" i="45"/>
  <c r="BH78" i="45"/>
  <c r="BM78" i="45"/>
  <c r="BH77" i="45"/>
  <c r="BM77" i="45"/>
  <c r="BL76" i="45"/>
  <c r="BH76" i="45"/>
  <c r="BM76" i="45"/>
  <c r="BL75" i="45"/>
  <c r="BH75" i="45"/>
  <c r="BM75" i="45"/>
  <c r="BL74" i="45"/>
  <c r="BH74" i="45"/>
  <c r="BM74" i="45"/>
  <c r="BI64" i="45"/>
  <c r="BL72" i="45"/>
  <c r="BM72" i="45"/>
  <c r="BL64" i="45"/>
  <c r="BH64" i="45"/>
  <c r="BM64" i="45"/>
  <c r="BL62" i="45"/>
  <c r="BM62" i="45"/>
  <c r="BL61" i="45"/>
  <c r="BH61" i="45"/>
  <c r="BM61" i="45"/>
  <c r="BL60" i="45"/>
  <c r="BH60" i="45"/>
  <c r="BM60" i="45"/>
  <c r="BI58" i="45"/>
  <c r="BI52" i="45"/>
  <c r="I58" i="45"/>
  <c r="BL58" i="45" s="1"/>
  <c r="H58" i="45"/>
  <c r="G58" i="45"/>
  <c r="BH58" i="45" s="1"/>
  <c r="F58" i="45"/>
  <c r="BM58" i="45"/>
  <c r="BL53" i="45"/>
  <c r="BH53" i="45"/>
  <c r="BM53" i="45"/>
  <c r="I52" i="45"/>
  <c r="BL52" i="45" s="1"/>
  <c r="H52" i="45"/>
  <c r="G52" i="45"/>
  <c r="BH52" i="45" s="1"/>
  <c r="BM52" i="45"/>
  <c r="BI50" i="45"/>
  <c r="BI47" i="45"/>
  <c r="BI46" i="45"/>
  <c r="BI45" i="45"/>
  <c r="BI43" i="45"/>
  <c r="I50" i="45"/>
  <c r="BL50" i="45" s="1"/>
  <c r="H50" i="45"/>
  <c r="G50" i="45"/>
  <c r="BH50" i="45" s="1"/>
  <c r="F50" i="45"/>
  <c r="E50" i="45"/>
  <c r="D50" i="45"/>
  <c r="BM50" i="45" s="1"/>
  <c r="BL47" i="45"/>
  <c r="BH47" i="45"/>
  <c r="BM47" i="45"/>
  <c r="BL46" i="45"/>
  <c r="BH46" i="45"/>
  <c r="BM46" i="45"/>
  <c r="BL45" i="45"/>
  <c r="BH45" i="45"/>
  <c r="BM45" i="45"/>
  <c r="I43" i="45"/>
  <c r="BL43" i="45" s="1"/>
  <c r="H43" i="45"/>
  <c r="G43" i="45"/>
  <c r="BH43" i="45" s="1"/>
  <c r="F43" i="45"/>
  <c r="E43" i="45"/>
  <c r="D43" i="45"/>
  <c r="BM43" i="45" s="1"/>
  <c r="BL41" i="45"/>
  <c r="BH41" i="45"/>
  <c r="BM41" i="45"/>
  <c r="BL40" i="45"/>
  <c r="BH40" i="45"/>
  <c r="BM40" i="45"/>
  <c r="BL39" i="45"/>
  <c r="BH39" i="45"/>
  <c r="BM39" i="45"/>
  <c r="BL38" i="45"/>
  <c r="BH38" i="45"/>
  <c r="BM38" i="45"/>
  <c r="BL33" i="45"/>
  <c r="BM33" i="45"/>
  <c r="BL32" i="45"/>
  <c r="BM32" i="45"/>
  <c r="BL31" i="45"/>
  <c r="BM31" i="45"/>
  <c r="BL30" i="45"/>
  <c r="BM30" i="45"/>
  <c r="BI20" i="45"/>
  <c r="I20" i="45"/>
  <c r="BL20" i="45" s="1"/>
  <c r="H20" i="45"/>
  <c r="G20" i="45"/>
  <c r="BH20" i="45" s="1"/>
  <c r="F20" i="45"/>
  <c r="E20" i="45"/>
  <c r="BL18" i="45"/>
  <c r="BH18" i="45"/>
  <c r="BM18" i="45"/>
  <c r="BL17" i="45"/>
  <c r="BH17" i="45"/>
  <c r="BM17" i="45"/>
  <c r="BL15" i="45"/>
  <c r="BH15" i="45"/>
  <c r="BM15" i="45"/>
  <c r="BL14" i="45"/>
  <c r="BH14" i="45"/>
  <c r="BM14" i="45"/>
  <c r="BL13" i="45"/>
  <c r="BH13" i="45"/>
  <c r="BM13" i="45"/>
  <c r="BL12" i="45"/>
  <c r="BH12" i="45"/>
  <c r="BM12" i="45"/>
  <c r="BL10" i="45"/>
  <c r="H10" i="45"/>
  <c r="BH10" i="45"/>
  <c r="BM10" i="45"/>
  <c r="BL5" i="45"/>
  <c r="D5" i="45"/>
  <c r="BM5" i="45" s="1"/>
  <c r="BM91" i="45"/>
  <c r="BM88" i="45"/>
  <c r="BM83" i="45"/>
  <c r="BM20" i="45"/>
  <c r="AW7" i="60"/>
  <c r="AW8" i="57"/>
  <c r="AW9" i="56"/>
  <c r="AW15" i="56"/>
  <c r="AW16" i="55"/>
  <c r="AW7" i="53"/>
  <c r="AW13" i="53"/>
  <c r="R18" i="52"/>
  <c r="AW17" i="52"/>
  <c r="AR17" i="52"/>
  <c r="AN17" i="52"/>
  <c r="AH17" i="52"/>
  <c r="AB17" i="52"/>
  <c r="R17" i="52"/>
  <c r="AW16" i="52"/>
  <c r="AR16" i="52"/>
  <c r="AN16" i="52"/>
  <c r="AH16" i="52"/>
  <c r="AB16" i="52"/>
  <c r="Q16" i="52"/>
  <c r="L14" i="50"/>
  <c r="R14" i="50" s="1"/>
  <c r="L13" i="50"/>
  <c r="P13" i="50" s="1"/>
  <c r="L15" i="49"/>
  <c r="R15" i="49" s="1"/>
  <c r="AW7" i="47"/>
  <c r="AR7" i="47"/>
  <c r="AN7" i="47"/>
  <c r="AH7" i="47"/>
  <c r="AB7" i="47"/>
  <c r="L7" i="47"/>
  <c r="P18" i="52"/>
  <c r="AW7" i="61"/>
  <c r="AW7" i="59"/>
  <c r="AW16" i="58"/>
  <c r="AW7" i="58"/>
  <c r="AW11" i="57"/>
  <c r="AW7" i="57"/>
  <c r="AW10" i="56"/>
  <c r="AW8" i="56"/>
  <c r="AW7" i="56"/>
  <c r="AW7" i="55"/>
  <c r="AW16" i="54"/>
  <c r="L16" i="54"/>
  <c r="S16" i="54" s="1"/>
  <c r="AW15" i="54"/>
  <c r="L15" i="54"/>
  <c r="O15" i="54" s="1"/>
  <c r="AW7" i="54"/>
  <c r="AR7" i="54"/>
  <c r="AN7" i="54"/>
  <c r="AH7" i="54"/>
  <c r="AB7" i="54"/>
  <c r="L7" i="54"/>
  <c r="S7" i="54" s="1"/>
  <c r="AW14" i="53"/>
  <c r="M11" i="51"/>
  <c r="N11" i="51" s="1"/>
  <c r="M10" i="51"/>
  <c r="T10" i="51" s="1"/>
  <c r="M8" i="51"/>
  <c r="S8" i="51" s="1"/>
  <c r="M7" i="51"/>
  <c r="Q7" i="51" s="1"/>
  <c r="L12" i="50"/>
  <c r="R12" i="50" s="1"/>
  <c r="L7" i="50"/>
  <c r="Q7" i="50" s="1"/>
  <c r="L7" i="49"/>
  <c r="S7" i="49" s="1"/>
  <c r="AW7" i="48"/>
  <c r="AR7" i="48"/>
  <c r="AN7" i="48"/>
  <c r="AH7" i="48"/>
  <c r="AB7" i="48"/>
  <c r="L7" i="48"/>
  <c r="Q7" i="48" s="1"/>
  <c r="L19" i="47"/>
  <c r="P19" i="47" s="1"/>
  <c r="AW17" i="47"/>
  <c r="AR17" i="47"/>
  <c r="AN17" i="47"/>
  <c r="AH17" i="47"/>
  <c r="AB17" i="47"/>
  <c r="L17" i="47"/>
  <c r="Q17" i="47" s="1"/>
  <c r="L7" i="21"/>
  <c r="M7" i="21" s="1"/>
  <c r="AR7" i="46"/>
  <c r="AN7" i="46"/>
  <c r="AW7" i="46"/>
  <c r="AB7" i="46"/>
  <c r="AH7" i="46"/>
  <c r="AR7" i="21"/>
  <c r="AH7" i="21"/>
  <c r="AW7" i="21"/>
  <c r="AB7" i="21"/>
  <c r="AN7" i="21"/>
  <c r="O15" i="49" l="1"/>
  <c r="O13" i="50"/>
  <c r="N10" i="46"/>
  <c r="U10" i="46" s="1"/>
  <c r="V10" i="46" s="1"/>
  <c r="AI10" i="46" s="1"/>
  <c r="O10" i="46"/>
  <c r="P10" i="46"/>
  <c r="Q10" i="46"/>
  <c r="R10" i="46"/>
  <c r="P10" i="51"/>
  <c r="N12" i="46"/>
  <c r="O12" i="46"/>
  <c r="P12" i="46"/>
  <c r="Q12" i="46"/>
  <c r="R12" i="46"/>
  <c r="S12" i="46"/>
  <c r="S8" i="46"/>
  <c r="P8" i="46"/>
  <c r="Q8" i="46"/>
  <c r="R8" i="46"/>
  <c r="P16" i="52"/>
  <c r="P17" i="52"/>
  <c r="O10" i="51"/>
  <c r="P7" i="51"/>
  <c r="Q10" i="51"/>
  <c r="N12" i="50"/>
  <c r="Q12" i="50"/>
  <c r="Q13" i="50"/>
  <c r="M13" i="50"/>
  <c r="S14" i="50"/>
  <c r="S13" i="50"/>
  <c r="N13" i="46"/>
  <c r="U13" i="46" s="1"/>
  <c r="V13" i="46" s="1"/>
  <c r="AJ13" i="46" s="1"/>
  <c r="O13" i="46"/>
  <c r="Q13" i="46"/>
  <c r="R13" i="46"/>
  <c r="M13" i="46"/>
  <c r="P13" i="46"/>
  <c r="N11" i="46"/>
  <c r="O11" i="46"/>
  <c r="P11" i="46"/>
  <c r="Q11" i="46"/>
  <c r="R11" i="46"/>
  <c r="S11" i="46"/>
  <c r="M10" i="46"/>
  <c r="Q9" i="46"/>
  <c r="O9" i="46"/>
  <c r="S9" i="46"/>
  <c r="P9" i="46"/>
  <c r="R9" i="46"/>
  <c r="M9" i="46"/>
  <c r="M8" i="46"/>
  <c r="N8" i="46"/>
  <c r="U8" i="46" s="1"/>
  <c r="V8" i="46" s="1"/>
  <c r="AF8" i="46" s="1"/>
  <c r="T13" i="46"/>
  <c r="K13" i="46" s="1"/>
  <c r="T12" i="46"/>
  <c r="K12" i="46" s="1"/>
  <c r="U12" i="46"/>
  <c r="V12" i="46" s="1"/>
  <c r="AK11" i="46"/>
  <c r="Y11" i="46"/>
  <c r="AD11" i="46"/>
  <c r="AV11" i="46"/>
  <c r="AJ11" i="46"/>
  <c r="X11" i="46"/>
  <c r="AP11" i="46"/>
  <c r="AO11" i="46"/>
  <c r="AU11" i="46"/>
  <c r="AI11" i="46"/>
  <c r="W11" i="46"/>
  <c r="AT11" i="46"/>
  <c r="AE11" i="46"/>
  <c r="AS11" i="46"/>
  <c r="AG11" i="46"/>
  <c r="AF11" i="46"/>
  <c r="AQ11" i="46"/>
  <c r="AC11" i="46"/>
  <c r="AM11" i="46"/>
  <c r="AL11" i="46"/>
  <c r="Z11" i="46"/>
  <c r="T11" i="46"/>
  <c r="K11" i="46" s="1"/>
  <c r="AK10" i="46"/>
  <c r="Y10" i="46"/>
  <c r="AT10" i="46"/>
  <c r="AS10" i="46"/>
  <c r="AF10" i="46"/>
  <c r="AV10" i="46"/>
  <c r="AJ10" i="46"/>
  <c r="X10" i="46"/>
  <c r="AU10" i="46"/>
  <c r="AG10" i="46"/>
  <c r="AL10" i="46"/>
  <c r="AQ10" i="46"/>
  <c r="AE10" i="46"/>
  <c r="AC10" i="46"/>
  <c r="AM10" i="46"/>
  <c r="AP10" i="46"/>
  <c r="AD10" i="46"/>
  <c r="AO10" i="46"/>
  <c r="Z10" i="46"/>
  <c r="T10" i="46"/>
  <c r="K10" i="46" s="1"/>
  <c r="T8" i="46"/>
  <c r="K8" i="46" s="1"/>
  <c r="O7" i="46"/>
  <c r="S7" i="51"/>
  <c r="R10" i="51"/>
  <c r="N10" i="51"/>
  <c r="S10" i="51"/>
  <c r="P8" i="51"/>
  <c r="K8" i="57"/>
  <c r="Q7" i="54"/>
  <c r="P16" i="54"/>
  <c r="R15" i="54"/>
  <c r="N8" i="51"/>
  <c r="S12" i="50"/>
  <c r="M12" i="50"/>
  <c r="O12" i="50"/>
  <c r="P12" i="50"/>
  <c r="N7" i="50"/>
  <c r="O7" i="50"/>
  <c r="P15" i="49"/>
  <c r="N15" i="49"/>
  <c r="S15" i="49"/>
  <c r="Q15" i="49"/>
  <c r="M15" i="49"/>
  <c r="R7" i="49"/>
  <c r="M7" i="49"/>
  <c r="Q16" i="54"/>
  <c r="O7" i="49"/>
  <c r="P7" i="49"/>
  <c r="T7" i="51"/>
  <c r="O7" i="51"/>
  <c r="M15" i="54"/>
  <c r="Q7" i="49"/>
  <c r="K9" i="56"/>
  <c r="P15" i="54"/>
  <c r="N7" i="49"/>
  <c r="O19" i="47"/>
  <c r="R7" i="51"/>
  <c r="N7" i="51"/>
  <c r="N16" i="54"/>
  <c r="N19" i="47"/>
  <c r="S17" i="47"/>
  <c r="M7" i="46"/>
  <c r="S7" i="46"/>
  <c r="Q7" i="46"/>
  <c r="R7" i="46"/>
  <c r="P7" i="46"/>
  <c r="K84" i="45"/>
  <c r="BR84" i="45" s="1"/>
  <c r="K61" i="45"/>
  <c r="BR61" i="45" s="1"/>
  <c r="K76" i="45"/>
  <c r="BR76" i="45" s="1"/>
  <c r="K83" i="45"/>
  <c r="P83" i="45" s="1"/>
  <c r="BW83" i="45" s="1"/>
  <c r="K86" i="45"/>
  <c r="K89" i="45"/>
  <c r="R89" i="45" s="1"/>
  <c r="BY89" i="45" s="1"/>
  <c r="K17" i="45"/>
  <c r="L17" i="45" s="1"/>
  <c r="BS17" i="45" s="1"/>
  <c r="K20" i="45"/>
  <c r="R20" i="45" s="1"/>
  <c r="BY20" i="45" s="1"/>
  <c r="K32" i="45"/>
  <c r="O32" i="45" s="1"/>
  <c r="BV32" i="45" s="1"/>
  <c r="K13" i="45"/>
  <c r="M13" i="45" s="1"/>
  <c r="BT13" i="45" s="1"/>
  <c r="K46" i="45"/>
  <c r="L46" i="45" s="1"/>
  <c r="BS46" i="45" s="1"/>
  <c r="K64" i="45"/>
  <c r="K74" i="45"/>
  <c r="L74" i="45" s="1"/>
  <c r="BS74" i="45" s="1"/>
  <c r="K75" i="45"/>
  <c r="M75" i="45" s="1"/>
  <c r="BT75" i="45" s="1"/>
  <c r="K77" i="45"/>
  <c r="N77" i="45" s="1"/>
  <c r="BU77" i="45" s="1"/>
  <c r="K78" i="45"/>
  <c r="M78" i="45" s="1"/>
  <c r="BT78" i="45" s="1"/>
  <c r="K88" i="45"/>
  <c r="N88" i="45" s="1"/>
  <c r="BU88" i="45" s="1"/>
  <c r="K38" i="45"/>
  <c r="M38" i="45" s="1"/>
  <c r="BT38" i="45" s="1"/>
  <c r="K91" i="45"/>
  <c r="Q91" i="45" s="1"/>
  <c r="BX91" i="45" s="1"/>
  <c r="K14" i="45"/>
  <c r="Q14" i="45" s="1"/>
  <c r="BX14" i="45" s="1"/>
  <c r="K41" i="45"/>
  <c r="K50" i="45"/>
  <c r="D3" i="65"/>
  <c r="K107" i="45"/>
  <c r="K7" i="58"/>
  <c r="K72" i="45"/>
  <c r="BR72" i="45" s="1"/>
  <c r="K62" i="45"/>
  <c r="P62" i="45" s="1"/>
  <c r="BW62" i="45" s="1"/>
  <c r="K60" i="45"/>
  <c r="O60" i="45" s="1"/>
  <c r="BV60" i="45" s="1"/>
  <c r="S15" i="54"/>
  <c r="Q15" i="54"/>
  <c r="N15" i="54"/>
  <c r="O7" i="54"/>
  <c r="M16" i="54"/>
  <c r="N7" i="54"/>
  <c r="M7" i="54"/>
  <c r="R7" i="54"/>
  <c r="R16" i="54"/>
  <c r="P7" i="54"/>
  <c r="K53" i="45"/>
  <c r="BR53" i="45" s="1"/>
  <c r="S17" i="52"/>
  <c r="S18" i="52"/>
  <c r="Q17" i="52"/>
  <c r="O17" i="52"/>
  <c r="O18" i="52"/>
  <c r="Q18" i="52"/>
  <c r="O15" i="52"/>
  <c r="V15" i="52"/>
  <c r="Z15" i="52" s="1"/>
  <c r="P15" i="52"/>
  <c r="S16" i="52"/>
  <c r="K47" i="45"/>
  <c r="O16" i="52"/>
  <c r="Q8" i="51"/>
  <c r="R8" i="51"/>
  <c r="K40" i="45"/>
  <c r="P40" i="45" s="1"/>
  <c r="BW40" i="45" s="1"/>
  <c r="T8" i="51"/>
  <c r="O8" i="51"/>
  <c r="O14" i="50"/>
  <c r="R13" i="50"/>
  <c r="Q14" i="50"/>
  <c r="M7" i="50"/>
  <c r="P14" i="50"/>
  <c r="K30" i="45"/>
  <c r="R7" i="50"/>
  <c r="P7" i="50"/>
  <c r="S7" i="50"/>
  <c r="N14" i="50"/>
  <c r="M14" i="50"/>
  <c r="K31" i="45"/>
  <c r="BR31" i="45" s="1"/>
  <c r="N17" i="47"/>
  <c r="M19" i="47"/>
  <c r="Q19" i="47"/>
  <c r="R19" i="47"/>
  <c r="S19" i="47"/>
  <c r="N7" i="21"/>
  <c r="R7" i="47"/>
  <c r="Q7" i="47"/>
  <c r="M7" i="47"/>
  <c r="P7" i="47"/>
  <c r="O7" i="47"/>
  <c r="S7" i="47"/>
  <c r="N7" i="47"/>
  <c r="K12" i="45"/>
  <c r="O7" i="21"/>
  <c r="R7" i="21"/>
  <c r="S7" i="21"/>
  <c r="P7" i="21"/>
  <c r="Q7" i="21"/>
  <c r="R7" i="48"/>
  <c r="O7" i="48"/>
  <c r="S7" i="48"/>
  <c r="P7" i="48"/>
  <c r="N7" i="48"/>
  <c r="Q11" i="51"/>
  <c r="S11" i="51"/>
  <c r="P11" i="51"/>
  <c r="O11" i="51"/>
  <c r="T11" i="51"/>
  <c r="R11" i="51"/>
  <c r="M7" i="48"/>
  <c r="P17" i="47"/>
  <c r="O17" i="47"/>
  <c r="R17" i="47"/>
  <c r="M17" i="47"/>
  <c r="R15" i="52"/>
  <c r="Q15" i="52"/>
  <c r="S15" i="52"/>
  <c r="O16" i="54"/>
  <c r="N13" i="50"/>
  <c r="T13" i="50" s="1"/>
  <c r="K13" i="50" s="1"/>
  <c r="K15" i="45"/>
  <c r="M15" i="45" s="1"/>
  <c r="BT15" i="45" s="1"/>
  <c r="K33" i="45"/>
  <c r="K43" i="45"/>
  <c r="R43" i="45" s="1"/>
  <c r="BY43" i="45" s="1"/>
  <c r="K98" i="45"/>
  <c r="K5" i="45"/>
  <c r="O5" i="45" s="1"/>
  <c r="BV5" i="45" s="1"/>
  <c r="BV4" i="45" s="1"/>
  <c r="K58" i="45"/>
  <c r="BR58" i="45" s="1"/>
  <c r="K18" i="45"/>
  <c r="R18" i="45" s="1"/>
  <c r="BY18" i="45" s="1"/>
  <c r="K81" i="45"/>
  <c r="N81" i="45" s="1"/>
  <c r="BU81" i="45" s="1"/>
  <c r="K52" i="45"/>
  <c r="BR52" i="45" s="1"/>
  <c r="K39" i="45"/>
  <c r="K10" i="45"/>
  <c r="R10" i="45" s="1"/>
  <c r="BY10" i="45" s="1"/>
  <c r="K45" i="45"/>
  <c r="P45" i="45" s="1"/>
  <c r="BW45" i="45" s="1"/>
  <c r="R16" i="52"/>
  <c r="K7" i="57"/>
  <c r="W10" i="46" l="1"/>
  <c r="L86" i="45"/>
  <c r="BS86" i="45" s="1"/>
  <c r="BR86" i="45"/>
  <c r="L50" i="45"/>
  <c r="BS50" i="45" s="1"/>
  <c r="BR50" i="45"/>
  <c r="N98" i="45"/>
  <c r="BU98" i="45" s="1"/>
  <c r="BR98" i="45"/>
  <c r="AC13" i="46"/>
  <c r="AE13" i="46"/>
  <c r="AQ13" i="46"/>
  <c r="AL13" i="46"/>
  <c r="AM13" i="46"/>
  <c r="AG13" i="46"/>
  <c r="AV13" i="46"/>
  <c r="AK13" i="46"/>
  <c r="AF13" i="46"/>
  <c r="T9" i="46"/>
  <c r="K9" i="46" s="1"/>
  <c r="AT13" i="46"/>
  <c r="W13" i="46"/>
  <c r="U9" i="46"/>
  <c r="V9" i="46" s="1"/>
  <c r="AT9" i="46" s="1"/>
  <c r="AI13" i="46"/>
  <c r="AO13" i="46"/>
  <c r="AS13" i="46"/>
  <c r="AD13" i="46"/>
  <c r="Y13" i="46"/>
  <c r="T16" i="54"/>
  <c r="U16" i="54"/>
  <c r="V16" i="54" s="1"/>
  <c r="T15" i="54"/>
  <c r="K15" i="54" s="1"/>
  <c r="U15" i="54"/>
  <c r="V15" i="54" s="1"/>
  <c r="T18" i="52"/>
  <c r="K18" i="52" s="1"/>
  <c r="U18" i="52"/>
  <c r="V18" i="52" s="1"/>
  <c r="T17" i="52"/>
  <c r="K17" i="52" s="1"/>
  <c r="U17" i="52"/>
  <c r="T16" i="52"/>
  <c r="K16" i="52" s="1"/>
  <c r="U16" i="52"/>
  <c r="V16" i="52" s="1"/>
  <c r="AC16" i="52" s="1"/>
  <c r="R84" i="45"/>
  <c r="BY84" i="45" s="1"/>
  <c r="U10" i="51"/>
  <c r="L10" i="51" s="1"/>
  <c r="V11" i="51"/>
  <c r="W11" i="51" s="1"/>
  <c r="AA11" i="51" s="1"/>
  <c r="U15" i="49"/>
  <c r="V15" i="49" s="1"/>
  <c r="Z15" i="49" s="1"/>
  <c r="AP13" i="46"/>
  <c r="X13" i="46"/>
  <c r="AU13" i="46"/>
  <c r="Z13" i="46"/>
  <c r="AA11" i="46"/>
  <c r="AA10" i="46"/>
  <c r="AE8" i="46"/>
  <c r="AT8" i="46"/>
  <c r="AQ8" i="46"/>
  <c r="Y8" i="46"/>
  <c r="AG8" i="46"/>
  <c r="AK8" i="46"/>
  <c r="AS8" i="46"/>
  <c r="AU8" i="46"/>
  <c r="AO8" i="46"/>
  <c r="AD8" i="46"/>
  <c r="AJ8" i="46"/>
  <c r="W8" i="46"/>
  <c r="X8" i="46"/>
  <c r="AP8" i="46"/>
  <c r="AI8" i="46"/>
  <c r="Z8" i="46"/>
  <c r="AV8" i="46"/>
  <c r="AM8" i="46"/>
  <c r="AL8" i="46"/>
  <c r="AC8" i="46"/>
  <c r="AK12" i="46"/>
  <c r="Y12" i="46"/>
  <c r="AQ12" i="46"/>
  <c r="AP12" i="46"/>
  <c r="AC12" i="46"/>
  <c r="AV12" i="46"/>
  <c r="AJ12" i="46"/>
  <c r="X12" i="46"/>
  <c r="AE12" i="46"/>
  <c r="AM12" i="46"/>
  <c r="AL12" i="46"/>
  <c r="AU12" i="46"/>
  <c r="AI12" i="46"/>
  <c r="W12" i="46"/>
  <c r="AO12" i="46"/>
  <c r="AT12" i="46"/>
  <c r="AD12" i="46"/>
  <c r="AS12" i="46"/>
  <c r="AG12" i="46"/>
  <c r="AF12" i="46"/>
  <c r="Z12" i="46"/>
  <c r="T7" i="47"/>
  <c r="K7" i="47" s="1"/>
  <c r="T15" i="49"/>
  <c r="K15" i="49" s="1"/>
  <c r="V10" i="51"/>
  <c r="W10" i="51" s="1"/>
  <c r="U11" i="51"/>
  <c r="L11" i="51" s="1"/>
  <c r="U7" i="49"/>
  <c r="V7" i="49" s="1"/>
  <c r="AU7" i="49" s="1"/>
  <c r="K7" i="61"/>
  <c r="K7" i="60"/>
  <c r="K10" i="56"/>
  <c r="K8" i="56"/>
  <c r="K7" i="56"/>
  <c r="K7" i="55"/>
  <c r="K16" i="54"/>
  <c r="T7" i="54"/>
  <c r="K7" i="54" s="1"/>
  <c r="U7" i="54"/>
  <c r="V7" i="54" s="1"/>
  <c r="K7" i="53"/>
  <c r="V17" i="52"/>
  <c r="AE15" i="52"/>
  <c r="AL15" i="52"/>
  <c r="AO15" i="52"/>
  <c r="AR15" i="52" s="1"/>
  <c r="AV15" i="52"/>
  <c r="AI15" i="52"/>
  <c r="Y15" i="52"/>
  <c r="AP15" i="52"/>
  <c r="AS15" i="52"/>
  <c r="AD15" i="52"/>
  <c r="AT15" i="52"/>
  <c r="AG15" i="52"/>
  <c r="AF15" i="52"/>
  <c r="AQ15" i="52"/>
  <c r="AK15" i="52"/>
  <c r="AJ15" i="52"/>
  <c r="W15" i="52"/>
  <c r="AU15" i="52"/>
  <c r="AC15" i="52"/>
  <c r="X15" i="52"/>
  <c r="AM15" i="52"/>
  <c r="K7" i="52"/>
  <c r="V8" i="51"/>
  <c r="W8" i="51" s="1"/>
  <c r="U8" i="51"/>
  <c r="L8" i="51" s="1"/>
  <c r="V7" i="51"/>
  <c r="W7" i="51" s="1"/>
  <c r="U7" i="51"/>
  <c r="L7" i="51" s="1"/>
  <c r="U14" i="50"/>
  <c r="V14" i="50" s="1"/>
  <c r="T14" i="50"/>
  <c r="K14" i="50" s="1"/>
  <c r="U13" i="50"/>
  <c r="V13" i="50" s="1"/>
  <c r="U12" i="50"/>
  <c r="V12" i="50" s="1"/>
  <c r="T12" i="50"/>
  <c r="K12" i="50" s="1"/>
  <c r="U7" i="50"/>
  <c r="V7" i="50" s="1"/>
  <c r="T7" i="50"/>
  <c r="K7" i="50" s="1"/>
  <c r="T7" i="49"/>
  <c r="K7" i="49" s="1"/>
  <c r="T7" i="48"/>
  <c r="K7" i="48" s="1"/>
  <c r="U7" i="48"/>
  <c r="V7" i="48" s="1"/>
  <c r="T7" i="21"/>
  <c r="K7" i="21" s="1"/>
  <c r="P84" i="45"/>
  <c r="BW84" i="45" s="1"/>
  <c r="M84" i="45"/>
  <c r="BT84" i="45" s="1"/>
  <c r="N84" i="45"/>
  <c r="BU84" i="45" s="1"/>
  <c r="O84" i="45"/>
  <c r="BV84" i="45" s="1"/>
  <c r="U7" i="21"/>
  <c r="V7" i="21" s="1"/>
  <c r="AG7" i="21" s="1"/>
  <c r="L84" i="45"/>
  <c r="BS84" i="45" s="1"/>
  <c r="Q84" i="45"/>
  <c r="BX84" i="45" s="1"/>
  <c r="U7" i="47"/>
  <c r="V7" i="47" s="1"/>
  <c r="T17" i="47"/>
  <c r="K17" i="47" s="1"/>
  <c r="U17" i="47"/>
  <c r="V17" i="47" s="1"/>
  <c r="U19" i="47"/>
  <c r="V19" i="47" s="1"/>
  <c r="T19" i="47"/>
  <c r="K19" i="47" s="1"/>
  <c r="U7" i="46"/>
  <c r="V7" i="46" s="1"/>
  <c r="T7" i="46"/>
  <c r="K7" i="46" s="1"/>
  <c r="N83" i="45"/>
  <c r="BU83" i="45" s="1"/>
  <c r="R61" i="45"/>
  <c r="BY61" i="45" s="1"/>
  <c r="O61" i="45"/>
  <c r="BV61" i="45" s="1"/>
  <c r="P61" i="45"/>
  <c r="BW61" i="45" s="1"/>
  <c r="N61" i="45"/>
  <c r="BU61" i="45" s="1"/>
  <c r="N17" i="45"/>
  <c r="BU17" i="45" s="1"/>
  <c r="Q17" i="45"/>
  <c r="BX17" i="45" s="1"/>
  <c r="R83" i="45"/>
  <c r="BY83" i="45" s="1"/>
  <c r="BR83" i="45"/>
  <c r="O89" i="45"/>
  <c r="BV89" i="45" s="1"/>
  <c r="M89" i="45"/>
  <c r="BT89" i="45" s="1"/>
  <c r="P89" i="45"/>
  <c r="BW89" i="45" s="1"/>
  <c r="O83" i="45"/>
  <c r="BV83" i="45" s="1"/>
  <c r="Q89" i="45"/>
  <c r="BX89" i="45" s="1"/>
  <c r="N89" i="45"/>
  <c r="BU89" i="45" s="1"/>
  <c r="BU87" i="45" s="1"/>
  <c r="Q61" i="45"/>
  <c r="BX61" i="45" s="1"/>
  <c r="L61" i="45"/>
  <c r="BS61" i="45" s="1"/>
  <c r="M61" i="45"/>
  <c r="BT61" i="45" s="1"/>
  <c r="BR89" i="45"/>
  <c r="L89" i="45"/>
  <c r="BS89" i="45" s="1"/>
  <c r="R17" i="45"/>
  <c r="BY17" i="45" s="1"/>
  <c r="M86" i="45"/>
  <c r="BT86" i="45" s="1"/>
  <c r="R76" i="45"/>
  <c r="BY76" i="45" s="1"/>
  <c r="Q86" i="45"/>
  <c r="BX86" i="45" s="1"/>
  <c r="N76" i="45"/>
  <c r="BU76" i="45" s="1"/>
  <c r="N86" i="45"/>
  <c r="BU86" i="45" s="1"/>
  <c r="Q76" i="45"/>
  <c r="BX76" i="45" s="1"/>
  <c r="P86" i="45"/>
  <c r="BW86" i="45" s="1"/>
  <c r="M83" i="45"/>
  <c r="BT83" i="45" s="1"/>
  <c r="R86" i="45"/>
  <c r="BY86" i="45" s="1"/>
  <c r="O76" i="45"/>
  <c r="BV76" i="45" s="1"/>
  <c r="L77" i="45"/>
  <c r="BS77" i="45" s="1"/>
  <c r="O86" i="45"/>
  <c r="BV86" i="45" s="1"/>
  <c r="O88" i="45"/>
  <c r="BV88" i="45" s="1"/>
  <c r="BV87" i="45" s="1"/>
  <c r="L83" i="45"/>
  <c r="BS83" i="45" s="1"/>
  <c r="L76" i="45"/>
  <c r="BS76" i="45" s="1"/>
  <c r="O77" i="45"/>
  <c r="BV77" i="45" s="1"/>
  <c r="M76" i="45"/>
  <c r="BT76" i="45" s="1"/>
  <c r="P76" i="45"/>
  <c r="BW76" i="45" s="1"/>
  <c r="Q83" i="45"/>
  <c r="BX83" i="45" s="1"/>
  <c r="BR17" i="45"/>
  <c r="M17" i="45"/>
  <c r="BT17" i="45" s="1"/>
  <c r="P17" i="45"/>
  <c r="BW17" i="45" s="1"/>
  <c r="O17" i="45"/>
  <c r="BV17" i="45" s="1"/>
  <c r="BR88" i="45"/>
  <c r="P77" i="45"/>
  <c r="BW77" i="45" s="1"/>
  <c r="R88" i="45"/>
  <c r="BY88" i="45" s="1"/>
  <c r="Q77" i="45"/>
  <c r="BX77" i="45" s="1"/>
  <c r="M88" i="45"/>
  <c r="BT88" i="45" s="1"/>
  <c r="BT87" i="45" s="1"/>
  <c r="Q88" i="45"/>
  <c r="BX88" i="45" s="1"/>
  <c r="BX87" i="45" s="1"/>
  <c r="M77" i="45"/>
  <c r="BT77" i="45" s="1"/>
  <c r="R38" i="45"/>
  <c r="BY38" i="45" s="1"/>
  <c r="R77" i="45"/>
  <c r="BY77" i="45" s="1"/>
  <c r="P88" i="45"/>
  <c r="BW88" i="45" s="1"/>
  <c r="Q38" i="45"/>
  <c r="BX38" i="45" s="1"/>
  <c r="O50" i="45"/>
  <c r="BV50" i="45" s="1"/>
  <c r="BR77" i="45"/>
  <c r="L88" i="45"/>
  <c r="BS88" i="45" s="1"/>
  <c r="M10" i="45"/>
  <c r="BT10" i="45" s="1"/>
  <c r="N78" i="45"/>
  <c r="BU78" i="45" s="1"/>
  <c r="O15" i="45"/>
  <c r="BV15" i="45" s="1"/>
  <c r="L45" i="45"/>
  <c r="BS45" i="45" s="1"/>
  <c r="R52" i="45"/>
  <c r="BY52" i="45" s="1"/>
  <c r="M50" i="45"/>
  <c r="BT50" i="45" s="1"/>
  <c r="O31" i="45"/>
  <c r="BV31" i="45" s="1"/>
  <c r="BR14" i="45"/>
  <c r="BR62" i="45"/>
  <c r="L91" i="45"/>
  <c r="BS91" i="45" s="1"/>
  <c r="Q40" i="45"/>
  <c r="BX40" i="45" s="1"/>
  <c r="O10" i="45"/>
  <c r="BV10" i="45" s="1"/>
  <c r="BV6" i="45" s="1"/>
  <c r="BR10" i="45"/>
  <c r="M14" i="45"/>
  <c r="BT14" i="45" s="1"/>
  <c r="N10" i="45"/>
  <c r="BU10" i="45" s="1"/>
  <c r="BU6" i="45" s="1"/>
  <c r="BR74" i="45"/>
  <c r="R91" i="45"/>
  <c r="BY91" i="45" s="1"/>
  <c r="BR60" i="45"/>
  <c r="N74" i="45"/>
  <c r="BU74" i="45" s="1"/>
  <c r="R13" i="45"/>
  <c r="BY13" i="45" s="1"/>
  <c r="BR5" i="45"/>
  <c r="P75" i="45"/>
  <c r="BW75" i="45" s="1"/>
  <c r="P5" i="45"/>
  <c r="BW5" i="45" s="1"/>
  <c r="M20" i="45"/>
  <c r="BT20" i="45" s="1"/>
  <c r="BT19" i="45" s="1"/>
  <c r="Q46" i="45"/>
  <c r="BX46" i="45" s="1"/>
  <c r="R46" i="45"/>
  <c r="BY46" i="45" s="1"/>
  <c r="N13" i="45"/>
  <c r="BU13" i="45" s="1"/>
  <c r="M5" i="45"/>
  <c r="BT5" i="45" s="1"/>
  <c r="Q5" i="45"/>
  <c r="BX5" i="45" s="1"/>
  <c r="P32" i="45"/>
  <c r="BW32" i="45" s="1"/>
  <c r="Q62" i="45"/>
  <c r="BX62" i="45" s="1"/>
  <c r="O14" i="45"/>
  <c r="BV14" i="45" s="1"/>
  <c r="L14" i="45"/>
  <c r="BS14" i="45" s="1"/>
  <c r="P74" i="45"/>
  <c r="BW74" i="45" s="1"/>
  <c r="L13" i="45"/>
  <c r="BS13" i="45" s="1"/>
  <c r="P13" i="45"/>
  <c r="BW13" i="45" s="1"/>
  <c r="N5" i="45"/>
  <c r="BU5" i="45" s="1"/>
  <c r="L5" i="45"/>
  <c r="BS5" i="45" s="1"/>
  <c r="P14" i="45"/>
  <c r="BW14" i="45" s="1"/>
  <c r="R14" i="45"/>
  <c r="BY14" i="45" s="1"/>
  <c r="M60" i="45"/>
  <c r="BT60" i="45" s="1"/>
  <c r="O74" i="45"/>
  <c r="BV74" i="45" s="1"/>
  <c r="Q74" i="45"/>
  <c r="BX74" i="45" s="1"/>
  <c r="BR13" i="45"/>
  <c r="O13" i="45"/>
  <c r="BV13" i="45" s="1"/>
  <c r="R5" i="45"/>
  <c r="BY5" i="45" s="1"/>
  <c r="O62" i="45"/>
  <c r="BV62" i="45" s="1"/>
  <c r="R32" i="45"/>
  <c r="BY32" i="45" s="1"/>
  <c r="N14" i="45"/>
  <c r="BU14" i="45" s="1"/>
  <c r="M74" i="45"/>
  <c r="BT74" i="45" s="1"/>
  <c r="R74" i="45"/>
  <c r="BY74" i="45" s="1"/>
  <c r="Q13" i="45"/>
  <c r="BX13" i="45" s="1"/>
  <c r="O75" i="45"/>
  <c r="BV75" i="45" s="1"/>
  <c r="Q20" i="45"/>
  <c r="BX20" i="45" s="1"/>
  <c r="BX19" i="45" s="1"/>
  <c r="N18" i="45"/>
  <c r="BU18" i="45" s="1"/>
  <c r="R62" i="45"/>
  <c r="BY62" i="45" s="1"/>
  <c r="BR20" i="45"/>
  <c r="P20" i="45"/>
  <c r="BW20" i="45" s="1"/>
  <c r="BW19" i="45" s="1"/>
  <c r="N46" i="45"/>
  <c r="BU46" i="45" s="1"/>
  <c r="O20" i="45"/>
  <c r="BV20" i="45" s="1"/>
  <c r="BV19" i="45" s="1"/>
  <c r="N62" i="45"/>
  <c r="BU62" i="45" s="1"/>
  <c r="L20" i="45"/>
  <c r="N20" i="45"/>
  <c r="BU20" i="45" s="1"/>
  <c r="BU19" i="45" s="1"/>
  <c r="M46" i="45"/>
  <c r="BT46" i="45" s="1"/>
  <c r="Q31" i="45"/>
  <c r="BX31" i="45" s="1"/>
  <c r="Q32" i="45"/>
  <c r="BX32" i="45" s="1"/>
  <c r="BR46" i="45"/>
  <c r="O46" i="45"/>
  <c r="BV46" i="45" s="1"/>
  <c r="Q75" i="45"/>
  <c r="BX75" i="45" s="1"/>
  <c r="L75" i="45"/>
  <c r="BS75" i="45" s="1"/>
  <c r="P46" i="45"/>
  <c r="BW46" i="45" s="1"/>
  <c r="M31" i="45"/>
  <c r="BT31" i="45" s="1"/>
  <c r="L32" i="45"/>
  <c r="BS32" i="45" s="1"/>
  <c r="N32" i="45"/>
  <c r="BU32" i="45" s="1"/>
  <c r="N75" i="45"/>
  <c r="R75" i="45"/>
  <c r="BY75" i="45" s="1"/>
  <c r="M32" i="45"/>
  <c r="BT32" i="45" s="1"/>
  <c r="BR32" i="45"/>
  <c r="BR75" i="45"/>
  <c r="BR91" i="45"/>
  <c r="M91" i="45"/>
  <c r="BT91" i="45" s="1"/>
  <c r="N60" i="45"/>
  <c r="BU60" i="45" s="1"/>
  <c r="O78" i="45"/>
  <c r="BV78" i="45" s="1"/>
  <c r="L78" i="45"/>
  <c r="BS78" i="45" s="1"/>
  <c r="R60" i="45"/>
  <c r="BY60" i="45" s="1"/>
  <c r="Q78" i="45"/>
  <c r="BX78" i="45" s="1"/>
  <c r="P78" i="45"/>
  <c r="R78" i="45"/>
  <c r="BY78" i="45" s="1"/>
  <c r="N91" i="45"/>
  <c r="O91" i="45"/>
  <c r="BV91" i="45" s="1"/>
  <c r="R98" i="45"/>
  <c r="BY98" i="45" s="1"/>
  <c r="P91" i="45"/>
  <c r="BW91" i="45" s="1"/>
  <c r="P60" i="45"/>
  <c r="BW60" i="45" s="1"/>
  <c r="BR78" i="45"/>
  <c r="N64" i="45"/>
  <c r="BU64" i="45" s="1"/>
  <c r="P64" i="45"/>
  <c r="BW64" i="45" s="1"/>
  <c r="O64" i="45"/>
  <c r="BV64" i="45" s="1"/>
  <c r="Q64" i="45"/>
  <c r="BX64" i="45" s="1"/>
  <c r="L64" i="45"/>
  <c r="BR64" i="45"/>
  <c r="R64" i="45"/>
  <c r="BY64" i="45" s="1"/>
  <c r="M64" i="45"/>
  <c r="BT64" i="45" s="1"/>
  <c r="N41" i="45"/>
  <c r="BU41" i="45" s="1"/>
  <c r="O41" i="45"/>
  <c r="BV41" i="45" s="1"/>
  <c r="M41" i="45"/>
  <c r="BT41" i="45" s="1"/>
  <c r="L41" i="45"/>
  <c r="BR41" i="45"/>
  <c r="Q41" i="45"/>
  <c r="BX41" i="45" s="1"/>
  <c r="R41" i="45"/>
  <c r="BY41" i="45" s="1"/>
  <c r="P41" i="45"/>
  <c r="BW41" i="45" s="1"/>
  <c r="P98" i="45"/>
  <c r="BW98" i="45" s="1"/>
  <c r="BR38" i="45"/>
  <c r="O38" i="45"/>
  <c r="BV38" i="45" s="1"/>
  <c r="L38" i="45"/>
  <c r="BS38" i="45" s="1"/>
  <c r="N38" i="45"/>
  <c r="BU38" i="45" s="1"/>
  <c r="Q98" i="45"/>
  <c r="BX98" i="45" s="1"/>
  <c r="BX90" i="45" s="1"/>
  <c r="P38" i="45"/>
  <c r="P50" i="45"/>
  <c r="BW50" i="45" s="1"/>
  <c r="N50" i="45"/>
  <c r="BU50" i="45" s="1"/>
  <c r="R50" i="45"/>
  <c r="BY50" i="45" s="1"/>
  <c r="Q50" i="45"/>
  <c r="BX50" i="45" s="1"/>
  <c r="L107" i="45"/>
  <c r="BS107" i="45" s="1"/>
  <c r="BS104" i="45" s="1"/>
  <c r="BR107" i="45"/>
  <c r="R107" i="45"/>
  <c r="BY107" i="45" s="1"/>
  <c r="O107" i="45"/>
  <c r="BV107" i="45" s="1"/>
  <c r="P107" i="45"/>
  <c r="BW107" i="45" s="1"/>
  <c r="Q107" i="45"/>
  <c r="BX107" i="45" s="1"/>
  <c r="M107" i="45"/>
  <c r="BT107" i="45" s="1"/>
  <c r="N107" i="45"/>
  <c r="BU107" i="45" s="1"/>
  <c r="M98" i="45"/>
  <c r="BT98" i="45" s="1"/>
  <c r="L98" i="45"/>
  <c r="BS98" i="45" s="1"/>
  <c r="O98" i="45"/>
  <c r="BV98" i="45" s="1"/>
  <c r="L81" i="45"/>
  <c r="BS81" i="45" s="1"/>
  <c r="O81" i="45"/>
  <c r="BV81" i="45" s="1"/>
  <c r="Q72" i="45"/>
  <c r="BX72" i="45" s="1"/>
  <c r="N72" i="45"/>
  <c r="BU72" i="45" s="1"/>
  <c r="O72" i="45"/>
  <c r="BV72" i="45" s="1"/>
  <c r="L72" i="45"/>
  <c r="BS72" i="45" s="1"/>
  <c r="R72" i="45"/>
  <c r="BY72" i="45" s="1"/>
  <c r="P72" i="45"/>
  <c r="BW72" i="45" s="1"/>
  <c r="M72" i="45"/>
  <c r="BT72" i="45" s="1"/>
  <c r="L62" i="45"/>
  <c r="M62" i="45"/>
  <c r="BT62" i="45" s="1"/>
  <c r="Q60" i="45"/>
  <c r="BX60" i="45" s="1"/>
  <c r="L60" i="45"/>
  <c r="N52" i="45"/>
  <c r="BU52" i="45" s="1"/>
  <c r="L53" i="45"/>
  <c r="BS53" i="45" s="1"/>
  <c r="P53" i="45"/>
  <c r="BW53" i="45" s="1"/>
  <c r="O53" i="45"/>
  <c r="BV53" i="45" s="1"/>
  <c r="N53" i="45"/>
  <c r="BU53" i="45" s="1"/>
  <c r="M53" i="45"/>
  <c r="BT53" i="45" s="1"/>
  <c r="Q53" i="45"/>
  <c r="BX53" i="45" s="1"/>
  <c r="R53" i="45"/>
  <c r="BY53" i="45" s="1"/>
  <c r="Q52" i="45"/>
  <c r="BX52" i="45" s="1"/>
  <c r="Q43" i="45"/>
  <c r="BX43" i="45" s="1"/>
  <c r="BR45" i="45"/>
  <c r="BR47" i="45"/>
  <c r="Q47" i="45"/>
  <c r="BX47" i="45" s="1"/>
  <c r="O47" i="45"/>
  <c r="BV47" i="45" s="1"/>
  <c r="N47" i="45"/>
  <c r="BU47" i="45" s="1"/>
  <c r="P47" i="45"/>
  <c r="BW47" i="45" s="1"/>
  <c r="M47" i="45"/>
  <c r="BT47" i="45" s="1"/>
  <c r="R47" i="45"/>
  <c r="BY47" i="45" s="1"/>
  <c r="L47" i="45"/>
  <c r="R45" i="45"/>
  <c r="BY45" i="45" s="1"/>
  <c r="Q45" i="45"/>
  <c r="BX45" i="45" s="1"/>
  <c r="BR40" i="45"/>
  <c r="M40" i="45"/>
  <c r="BT40" i="45" s="1"/>
  <c r="O40" i="45"/>
  <c r="BV40" i="45" s="1"/>
  <c r="R40" i="45"/>
  <c r="BY40" i="45" s="1"/>
  <c r="N40" i="45"/>
  <c r="BU40" i="45" s="1"/>
  <c r="L40" i="45"/>
  <c r="BR30" i="45"/>
  <c r="O30" i="45"/>
  <c r="BV30" i="45" s="1"/>
  <c r="R30" i="45"/>
  <c r="BY30" i="45" s="1"/>
  <c r="Q30" i="45"/>
  <c r="BX30" i="45" s="1"/>
  <c r="L30" i="45"/>
  <c r="BS30" i="45" s="1"/>
  <c r="N30" i="45"/>
  <c r="BU30" i="45" s="1"/>
  <c r="P30" i="45"/>
  <c r="BW30" i="45" s="1"/>
  <c r="M30" i="45"/>
  <c r="BT30" i="45" s="1"/>
  <c r="R31" i="45"/>
  <c r="BY31" i="45" s="1"/>
  <c r="L31" i="45"/>
  <c r="BS31" i="45" s="1"/>
  <c r="P31" i="45"/>
  <c r="BW31" i="45" s="1"/>
  <c r="N31" i="45"/>
  <c r="BU31" i="45" s="1"/>
  <c r="L18" i="45"/>
  <c r="BS18" i="45" s="1"/>
  <c r="Q18" i="45"/>
  <c r="BX18" i="45" s="1"/>
  <c r="O18" i="45"/>
  <c r="BV18" i="45" s="1"/>
  <c r="P18" i="45"/>
  <c r="BW18" i="45" s="1"/>
  <c r="BR18" i="45"/>
  <c r="M18" i="45"/>
  <c r="BT18" i="45" s="1"/>
  <c r="P10" i="45"/>
  <c r="BW10" i="45" s="1"/>
  <c r="BW6" i="45" s="1"/>
  <c r="Q10" i="45"/>
  <c r="BX10" i="45" s="1"/>
  <c r="L10" i="45"/>
  <c r="O45" i="45"/>
  <c r="BV45" i="45" s="1"/>
  <c r="M45" i="45"/>
  <c r="BT45" i="45" s="1"/>
  <c r="L52" i="45"/>
  <c r="BS52" i="45" s="1"/>
  <c r="P81" i="45"/>
  <c r="BW81" i="45" s="1"/>
  <c r="Q81" i="45"/>
  <c r="BX81" i="45" s="1"/>
  <c r="L15" i="45"/>
  <c r="Q15" i="45"/>
  <c r="BX15" i="45" s="1"/>
  <c r="N15" i="45"/>
  <c r="BU15" i="45" s="1"/>
  <c r="P15" i="45"/>
  <c r="BW15" i="45" s="1"/>
  <c r="R15" i="45"/>
  <c r="BY15" i="45" s="1"/>
  <c r="BR15" i="45"/>
  <c r="Q12" i="45"/>
  <c r="BX12" i="45" s="1"/>
  <c r="N12" i="45"/>
  <c r="BU12" i="45" s="1"/>
  <c r="R12" i="45"/>
  <c r="BY12" i="45" s="1"/>
  <c r="BR12" i="45"/>
  <c r="M12" i="45"/>
  <c r="BT12" i="45" s="1"/>
  <c r="BT11" i="45" s="1"/>
  <c r="L12" i="45"/>
  <c r="O12" i="45"/>
  <c r="BV12" i="45" s="1"/>
  <c r="BV11" i="45" s="1"/>
  <c r="P12" i="45"/>
  <c r="BW12" i="45" s="1"/>
  <c r="N45" i="45"/>
  <c r="BU45" i="45" s="1"/>
  <c r="P52" i="45"/>
  <c r="BW52" i="45" s="1"/>
  <c r="R81" i="45"/>
  <c r="BY81" i="45" s="1"/>
  <c r="L33" i="45"/>
  <c r="BS33" i="45" s="1"/>
  <c r="O33" i="45"/>
  <c r="BV33" i="45" s="1"/>
  <c r="Q33" i="45"/>
  <c r="BX33" i="45" s="1"/>
  <c r="N33" i="45"/>
  <c r="BU33" i="45" s="1"/>
  <c r="BR33" i="45"/>
  <c r="P33" i="45"/>
  <c r="BW33" i="45" s="1"/>
  <c r="R33" i="45"/>
  <c r="BY33" i="45" s="1"/>
  <c r="M33" i="45"/>
  <c r="BT33" i="45" s="1"/>
  <c r="BR81" i="45"/>
  <c r="M58" i="45"/>
  <c r="BT58" i="45" s="1"/>
  <c r="P58" i="45"/>
  <c r="BW58" i="45" s="1"/>
  <c r="N58" i="45"/>
  <c r="BU58" i="45" s="1"/>
  <c r="L58" i="45"/>
  <c r="BS58" i="45" s="1"/>
  <c r="R58" i="45"/>
  <c r="BY58" i="45" s="1"/>
  <c r="Q58" i="45"/>
  <c r="BX58" i="45" s="1"/>
  <c r="O58" i="45"/>
  <c r="BV58" i="45" s="1"/>
  <c r="N43" i="45"/>
  <c r="BU43" i="45" s="1"/>
  <c r="L43" i="45"/>
  <c r="BS43" i="45" s="1"/>
  <c r="BR43" i="45"/>
  <c r="P43" i="45"/>
  <c r="BW43" i="45" s="1"/>
  <c r="M43" i="45"/>
  <c r="BT43" i="45" s="1"/>
  <c r="O43" i="45"/>
  <c r="BV43" i="45" s="1"/>
  <c r="BR39" i="45"/>
  <c r="N39" i="45"/>
  <c r="BU39" i="45" s="1"/>
  <c r="Q39" i="45"/>
  <c r="BX39" i="45" s="1"/>
  <c r="R39" i="45"/>
  <c r="BY39" i="45" s="1"/>
  <c r="L39" i="45"/>
  <c r="O39" i="45"/>
  <c r="BV39" i="45" s="1"/>
  <c r="M39" i="45"/>
  <c r="BT39" i="45" s="1"/>
  <c r="BT36" i="45" s="1"/>
  <c r="P39" i="45"/>
  <c r="BW39" i="45" s="1"/>
  <c r="M52" i="45"/>
  <c r="BT52" i="45" s="1"/>
  <c r="O52" i="45"/>
  <c r="BV52" i="45" s="1"/>
  <c r="M81" i="45"/>
  <c r="BT81" i="45" s="1"/>
  <c r="K7" i="59"/>
  <c r="BW104" i="45" l="1"/>
  <c r="BW99" i="45" s="1"/>
  <c r="K19" i="65" s="1"/>
  <c r="BX104" i="45"/>
  <c r="BX99" i="45" s="1"/>
  <c r="L19" i="65" s="1"/>
  <c r="BV104" i="45"/>
  <c r="BV99" i="45" s="1"/>
  <c r="J19" i="65" s="1"/>
  <c r="BU104" i="45"/>
  <c r="BU99" i="45" s="1"/>
  <c r="I19" i="65" s="1"/>
  <c r="BT104" i="45"/>
  <c r="BQ104" i="45" s="1"/>
  <c r="E20" i="65" s="1"/>
  <c r="BS20" i="45"/>
  <c r="BS19" i="45" s="1"/>
  <c r="BQ19" i="45" s="1"/>
  <c r="AA13" i="46"/>
  <c r="BV27" i="45"/>
  <c r="BT27" i="45"/>
  <c r="BS87" i="45"/>
  <c r="BS27" i="45"/>
  <c r="BW27" i="45"/>
  <c r="BU27" i="45"/>
  <c r="I9" i="65" s="1"/>
  <c r="BX27" i="45"/>
  <c r="L9" i="65" s="1"/>
  <c r="BV59" i="45"/>
  <c r="J13" i="65" s="1"/>
  <c r="BW87" i="45"/>
  <c r="K17" i="65" s="1"/>
  <c r="BW63" i="45"/>
  <c r="K14" i="65" s="1"/>
  <c r="BV36" i="45"/>
  <c r="J10" i="65" s="1"/>
  <c r="BW82" i="45"/>
  <c r="K16" i="65" s="1"/>
  <c r="BX36" i="45"/>
  <c r="L10" i="65" s="1"/>
  <c r="BU36" i="45"/>
  <c r="BT16" i="45"/>
  <c r="BX16" i="45"/>
  <c r="L7" i="65" s="1"/>
  <c r="BU82" i="45"/>
  <c r="I16" i="65" s="1"/>
  <c r="BX59" i="45"/>
  <c r="L13" i="65" s="1"/>
  <c r="BS82" i="45"/>
  <c r="H9" i="65"/>
  <c r="K9" i="65"/>
  <c r="BX42" i="45"/>
  <c r="L11" i="65" s="1"/>
  <c r="BU63" i="45"/>
  <c r="I14" i="65" s="1"/>
  <c r="BV42" i="45"/>
  <c r="J11" i="65" s="1"/>
  <c r="BX51" i="45"/>
  <c r="BU59" i="45"/>
  <c r="I13" i="65" s="1"/>
  <c r="BS73" i="45"/>
  <c r="BT42" i="45"/>
  <c r="H11" i="65" s="1"/>
  <c r="BW59" i="45"/>
  <c r="K13" i="65" s="1"/>
  <c r="BX11" i="45"/>
  <c r="L6" i="65" s="1"/>
  <c r="BX6" i="45"/>
  <c r="L5" i="65" s="1"/>
  <c r="BV63" i="45"/>
  <c r="J14" i="65" s="1"/>
  <c r="BU4" i="45"/>
  <c r="I4" i="65" s="1"/>
  <c r="BT6" i="45"/>
  <c r="H5" i="65" s="1"/>
  <c r="BW51" i="45"/>
  <c r="K12" i="65" s="1"/>
  <c r="BW4" i="45"/>
  <c r="K4" i="65" s="1"/>
  <c r="BT90" i="45"/>
  <c r="H18" i="65" s="1"/>
  <c r="BW42" i="45"/>
  <c r="BW90" i="45"/>
  <c r="K18" i="65" s="1"/>
  <c r="BS90" i="45"/>
  <c r="BW11" i="45"/>
  <c r="K6" i="65" s="1"/>
  <c r="BV51" i="45"/>
  <c r="J12" i="65" s="1"/>
  <c r="BT51" i="45"/>
  <c r="H12" i="65" s="1"/>
  <c r="BX73" i="45"/>
  <c r="L15" i="65" s="1"/>
  <c r="J9" i="65"/>
  <c r="BT63" i="45"/>
  <c r="H14" i="65" s="1"/>
  <c r="BV90" i="45"/>
  <c r="J18" i="65" s="1"/>
  <c r="BV73" i="45"/>
  <c r="J15" i="65" s="1"/>
  <c r="BT82" i="45"/>
  <c r="H16" i="65" s="1"/>
  <c r="BU42" i="45"/>
  <c r="I11" i="65" s="1"/>
  <c r="BS51" i="45"/>
  <c r="BT59" i="45"/>
  <c r="H13" i="65" s="1"/>
  <c r="BX4" i="45"/>
  <c r="L4" i="65" s="1"/>
  <c r="BX82" i="45"/>
  <c r="L16" i="65" s="1"/>
  <c r="BT4" i="45"/>
  <c r="H4" i="65" s="1"/>
  <c r="BU11" i="45"/>
  <c r="I6" i="65" s="1"/>
  <c r="BU51" i="45"/>
  <c r="I12" i="65" s="1"/>
  <c r="BX63" i="45"/>
  <c r="L14" i="65" s="1"/>
  <c r="BT73" i="45"/>
  <c r="H15" i="65" s="1"/>
  <c r="BS4" i="45"/>
  <c r="BV82" i="45"/>
  <c r="J16" i="65" s="1"/>
  <c r="BS99" i="45"/>
  <c r="BV16" i="45"/>
  <c r="J7" i="65" s="1"/>
  <c r="BW16" i="45"/>
  <c r="K7" i="65" s="1"/>
  <c r="BU16" i="45"/>
  <c r="I7" i="65" s="1"/>
  <c r="AW15" i="52"/>
  <c r="AS9" i="46"/>
  <c r="W9" i="46"/>
  <c r="AG9" i="46"/>
  <c r="AU9" i="46"/>
  <c r="AI9" i="46"/>
  <c r="AQ9" i="46"/>
  <c r="AB15" i="52"/>
  <c r="AF9" i="46"/>
  <c r="AK9" i="46"/>
  <c r="AJ9" i="46"/>
  <c r="AO9" i="46"/>
  <c r="AP9" i="46"/>
  <c r="AL9" i="46"/>
  <c r="AC9" i="46"/>
  <c r="X9" i="46"/>
  <c r="Y9" i="46"/>
  <c r="AB9" i="46" s="1"/>
  <c r="AH15" i="52"/>
  <c r="AN15" i="52"/>
  <c r="AA15" i="52"/>
  <c r="AM9" i="46"/>
  <c r="AD9" i="46"/>
  <c r="Z9" i="46"/>
  <c r="AE9" i="46"/>
  <c r="AV9" i="46"/>
  <c r="AA8" i="46"/>
  <c r="AO15" i="49"/>
  <c r="Y15" i="49"/>
  <c r="AK15" i="49"/>
  <c r="AD15" i="49"/>
  <c r="AF15" i="49"/>
  <c r="AJ16" i="52"/>
  <c r="AO16" i="52"/>
  <c r="AK16" i="52"/>
  <c r="AT16" i="52"/>
  <c r="AM16" i="52"/>
  <c r="AG16" i="52"/>
  <c r="AL16" i="52"/>
  <c r="AD16" i="52"/>
  <c r="AS16" i="52"/>
  <c r="AF16" i="52"/>
  <c r="AU16" i="52"/>
  <c r="X16" i="52"/>
  <c r="AP16" i="52"/>
  <c r="W16" i="52"/>
  <c r="AI16" i="52"/>
  <c r="AV16" i="52"/>
  <c r="Z16" i="52"/>
  <c r="AQ16" i="52"/>
  <c r="AE16" i="52"/>
  <c r="Y16" i="52"/>
  <c r="AQ11" i="51"/>
  <c r="AP11" i="51"/>
  <c r="AR11" i="51"/>
  <c r="AD11" i="51"/>
  <c r="AG11" i="51"/>
  <c r="Z11" i="51"/>
  <c r="AM11" i="51"/>
  <c r="AN11" i="51"/>
  <c r="AF11" i="51"/>
  <c r="Y11" i="51"/>
  <c r="AU11" i="51"/>
  <c r="AV11" i="51"/>
  <c r="AK11" i="51"/>
  <c r="AT11" i="51"/>
  <c r="AX11" i="51" s="1"/>
  <c r="AL11" i="51"/>
  <c r="X11" i="51"/>
  <c r="AJ11" i="51"/>
  <c r="AW11" i="51"/>
  <c r="AE11" i="51"/>
  <c r="AH11" i="51"/>
  <c r="AT7" i="49"/>
  <c r="AC7" i="49"/>
  <c r="AJ7" i="49"/>
  <c r="AF7" i="49"/>
  <c r="AP7" i="49"/>
  <c r="AD7" i="49"/>
  <c r="Z7" i="49"/>
  <c r="AE7" i="49"/>
  <c r="AG7" i="49"/>
  <c r="Y7" i="49"/>
  <c r="AP15" i="49"/>
  <c r="AG15" i="49"/>
  <c r="AJ15" i="49"/>
  <c r="AQ15" i="49"/>
  <c r="AM15" i="49"/>
  <c r="AU15" i="49"/>
  <c r="AL15" i="49"/>
  <c r="W15" i="49"/>
  <c r="AI15" i="49"/>
  <c r="X15" i="49"/>
  <c r="AS15" i="49"/>
  <c r="AC15" i="49"/>
  <c r="AE15" i="49"/>
  <c r="AV15" i="49"/>
  <c r="AT15" i="49"/>
  <c r="AU7" i="21"/>
  <c r="Y7" i="21"/>
  <c r="AC7" i="21"/>
  <c r="W7" i="21"/>
  <c r="AE7" i="21"/>
  <c r="AV7" i="21"/>
  <c r="AT7" i="21"/>
  <c r="AF7" i="21"/>
  <c r="AM7" i="21"/>
  <c r="AI7" i="21"/>
  <c r="AL7" i="21"/>
  <c r="Z7" i="21"/>
  <c r="X7" i="21"/>
  <c r="AS7" i="21"/>
  <c r="AJ7" i="21"/>
  <c r="AP7" i="21"/>
  <c r="AO7" i="21"/>
  <c r="AQ7" i="21"/>
  <c r="AK7" i="21"/>
  <c r="AD7" i="21"/>
  <c r="AA12" i="46"/>
  <c r="AI7" i="49"/>
  <c r="W7" i="49"/>
  <c r="AB7" i="49" s="1"/>
  <c r="AL7" i="49"/>
  <c r="AS7" i="49"/>
  <c r="AK7" i="49"/>
  <c r="AM7" i="49"/>
  <c r="X7" i="49"/>
  <c r="AO7" i="49"/>
  <c r="AV10" i="51"/>
  <c r="AD10" i="51"/>
  <c r="AG10" i="51"/>
  <c r="AQ10" i="51"/>
  <c r="AA10" i="51"/>
  <c r="AH10" i="51"/>
  <c r="AK10" i="51"/>
  <c r="AU10" i="51"/>
  <c r="AE10" i="51"/>
  <c r="AL10" i="51"/>
  <c r="AN10" i="51"/>
  <c r="AP10" i="51"/>
  <c r="AS10" i="51" s="1"/>
  <c r="AR10" i="51"/>
  <c r="X10" i="51"/>
  <c r="Z10" i="51"/>
  <c r="AT10" i="51"/>
  <c r="AW10" i="51"/>
  <c r="AF10" i="51"/>
  <c r="AM10" i="51"/>
  <c r="AJ10" i="51"/>
  <c r="Y10" i="51"/>
  <c r="AV7" i="49"/>
  <c r="AQ7" i="49"/>
  <c r="T84" i="45"/>
  <c r="U84" i="45" s="1"/>
  <c r="AM84" i="45" s="1"/>
  <c r="S84" i="45"/>
  <c r="J84" i="45" s="1"/>
  <c r="AD16" i="54"/>
  <c r="AJ16" i="54"/>
  <c r="AO16" i="54"/>
  <c r="AE16" i="54"/>
  <c r="AT16" i="54"/>
  <c r="AM16" i="54"/>
  <c r="AV16" i="54"/>
  <c r="AG16" i="54"/>
  <c r="AK16" i="54"/>
  <c r="AQ16" i="54"/>
  <c r="AP16" i="54"/>
  <c r="AC16" i="54"/>
  <c r="AI16" i="54"/>
  <c r="Z16" i="54"/>
  <c r="AU16" i="54"/>
  <c r="AS16" i="54"/>
  <c r="W16" i="54"/>
  <c r="Y16" i="54"/>
  <c r="AL16" i="54"/>
  <c r="X16" i="54"/>
  <c r="AF16" i="54"/>
  <c r="AT15" i="54"/>
  <c r="AC15" i="54"/>
  <c r="AM15" i="54"/>
  <c r="AU15" i="54"/>
  <c r="AJ15" i="54"/>
  <c r="W15" i="54"/>
  <c r="AP15" i="54"/>
  <c r="AS15" i="54"/>
  <c r="X15" i="54"/>
  <c r="AK15" i="54"/>
  <c r="AI15" i="54"/>
  <c r="AG15" i="54"/>
  <c r="AE15" i="54"/>
  <c r="Z15" i="54"/>
  <c r="AD15" i="54"/>
  <c r="AV15" i="54"/>
  <c r="AF15" i="54"/>
  <c r="AO15" i="54"/>
  <c r="AL15" i="54"/>
  <c r="AQ15" i="54"/>
  <c r="Y15" i="54"/>
  <c r="AO7" i="54"/>
  <c r="AF7" i="54"/>
  <c r="AP7" i="54"/>
  <c r="Y7" i="54"/>
  <c r="AV7" i="54"/>
  <c r="AS7" i="54"/>
  <c r="AD7" i="54"/>
  <c r="AK7" i="54"/>
  <c r="AE7" i="54"/>
  <c r="Z7" i="54"/>
  <c r="AJ7" i="54"/>
  <c r="AG7" i="54"/>
  <c r="X7" i="54"/>
  <c r="AM7" i="54"/>
  <c r="AT7" i="54"/>
  <c r="AU7" i="54"/>
  <c r="AQ7" i="54"/>
  <c r="W7" i="54"/>
  <c r="AL7" i="54" s="1"/>
  <c r="AC7" i="54"/>
  <c r="AI7" i="54"/>
  <c r="AC18" i="52"/>
  <c r="AP18" i="52"/>
  <c r="AV18" i="52"/>
  <c r="AE18" i="52"/>
  <c r="AQ18" i="52"/>
  <c r="AM18" i="52"/>
  <c r="AS18" i="52"/>
  <c r="AL18" i="52"/>
  <c r="AJ18" i="52"/>
  <c r="W18" i="52"/>
  <c r="AT18" i="52"/>
  <c r="AO18" i="52"/>
  <c r="Y18" i="52"/>
  <c r="AK18" i="52"/>
  <c r="AD18" i="52"/>
  <c r="AF18" i="52"/>
  <c r="Z18" i="52"/>
  <c r="X18" i="52"/>
  <c r="AI18" i="52"/>
  <c r="AU18" i="52"/>
  <c r="AG18" i="52"/>
  <c r="AM17" i="52"/>
  <c r="Z17" i="52"/>
  <c r="X17" i="52"/>
  <c r="AE17" i="52"/>
  <c r="AQ17" i="52"/>
  <c r="AD17" i="52"/>
  <c r="AI17" i="52"/>
  <c r="AL17" i="52"/>
  <c r="AT17" i="52"/>
  <c r="AU17" i="52"/>
  <c r="AO17" i="52"/>
  <c r="AC17" i="52"/>
  <c r="AP17" i="52"/>
  <c r="AV17" i="52"/>
  <c r="W17" i="52"/>
  <c r="AF17" i="52"/>
  <c r="AS17" i="52"/>
  <c r="AJ17" i="52"/>
  <c r="AG17" i="52"/>
  <c r="Y17" i="52"/>
  <c r="AK17" i="52"/>
  <c r="AW8" i="51"/>
  <c r="AQ8" i="51"/>
  <c r="AU8" i="51"/>
  <c r="AA8" i="51"/>
  <c r="Y8" i="51"/>
  <c r="AM8" i="51"/>
  <c r="Z8" i="51"/>
  <c r="AK8" i="51"/>
  <c r="AN8" i="51"/>
  <c r="AT8" i="51"/>
  <c r="AG8" i="51"/>
  <c r="AR8" i="51"/>
  <c r="AH8" i="51"/>
  <c r="AP8" i="51"/>
  <c r="AS8" i="51" s="1"/>
  <c r="AJ8" i="51"/>
  <c r="AO8" i="51" s="1"/>
  <c r="AL8" i="51"/>
  <c r="X8" i="51"/>
  <c r="AC8" i="51" s="1"/>
  <c r="AV8" i="51"/>
  <c r="AD8" i="51"/>
  <c r="AE8" i="51"/>
  <c r="AF8" i="51"/>
  <c r="Z7" i="51"/>
  <c r="AV7" i="51"/>
  <c r="AR7" i="51"/>
  <c r="AQ7" i="51"/>
  <c r="AU7" i="51"/>
  <c r="AT7" i="51"/>
  <c r="AD7" i="51"/>
  <c r="AN7" i="51"/>
  <c r="X7" i="51"/>
  <c r="AF7" i="51"/>
  <c r="AW7" i="51"/>
  <c r="AM7" i="51"/>
  <c r="AJ7" i="51"/>
  <c r="AL7" i="51"/>
  <c r="AP7" i="51"/>
  <c r="AS7" i="51" s="1"/>
  <c r="AA7" i="51"/>
  <c r="AH7" i="51"/>
  <c r="AK7" i="51"/>
  <c r="AE7" i="51"/>
  <c r="AG7" i="51"/>
  <c r="Y7" i="51"/>
  <c r="W14" i="50"/>
  <c r="AM14" i="50"/>
  <c r="Y14" i="50"/>
  <c r="AT14" i="50"/>
  <c r="AU14" i="50"/>
  <c r="AS14" i="50"/>
  <c r="AJ14" i="50"/>
  <c r="AK14" i="50"/>
  <c r="AQ14" i="50"/>
  <c r="AG14" i="50"/>
  <c r="AF14" i="50"/>
  <c r="X14" i="50"/>
  <c r="AP14" i="50"/>
  <c r="AV14" i="50"/>
  <c r="AO14" i="50"/>
  <c r="AI14" i="50"/>
  <c r="AC14" i="50"/>
  <c r="AH14" i="50" s="1"/>
  <c r="AL14" i="50"/>
  <c r="Z14" i="50"/>
  <c r="AD14" i="50"/>
  <c r="AE14" i="50"/>
  <c r="AT13" i="50"/>
  <c r="AF13" i="50"/>
  <c r="AU13" i="50"/>
  <c r="AG13" i="50"/>
  <c r="W13" i="50"/>
  <c r="AL13" i="50"/>
  <c r="X13" i="50"/>
  <c r="AK13" i="50"/>
  <c r="AE13" i="50"/>
  <c r="AP13" i="50"/>
  <c r="AQ13" i="50"/>
  <c r="AM13" i="50"/>
  <c r="Z13" i="50"/>
  <c r="Y13" i="50"/>
  <c r="AV13" i="50"/>
  <c r="AI13" i="50"/>
  <c r="AS13" i="50"/>
  <c r="AW13" i="50" s="1"/>
  <c r="AJ13" i="50"/>
  <c r="AD13" i="50"/>
  <c r="AC13" i="50"/>
  <c r="AO13" i="50"/>
  <c r="AR13" i="50" s="1"/>
  <c r="AP12" i="50"/>
  <c r="AT12" i="50"/>
  <c r="AS12" i="50"/>
  <c r="AW12" i="50" s="1"/>
  <c r="AG12" i="50"/>
  <c r="AL12" i="50"/>
  <c r="AU12" i="50"/>
  <c r="Z12" i="50"/>
  <c r="AF12" i="50"/>
  <c r="AD12" i="50"/>
  <c r="AJ12" i="50"/>
  <c r="AO12" i="50"/>
  <c r="AR12" i="50" s="1"/>
  <c r="AV12" i="50"/>
  <c r="X12" i="50"/>
  <c r="AK12" i="50"/>
  <c r="Y12" i="50"/>
  <c r="AM12" i="50"/>
  <c r="W12" i="50"/>
  <c r="AI12" i="50"/>
  <c r="AC12" i="50"/>
  <c r="AH12" i="50" s="1"/>
  <c r="AQ12" i="50"/>
  <c r="AE12" i="50"/>
  <c r="AT7" i="50"/>
  <c r="AO7" i="50"/>
  <c r="AU7" i="50"/>
  <c r="AS7" i="50"/>
  <c r="W7" i="50"/>
  <c r="AG7" i="50"/>
  <c r="AL7" i="50"/>
  <c r="AK7" i="50"/>
  <c r="AP7" i="50"/>
  <c r="AQ7" i="50"/>
  <c r="Z7" i="50"/>
  <c r="AM7" i="50"/>
  <c r="AE7" i="50"/>
  <c r="AC7" i="50"/>
  <c r="X7" i="50"/>
  <c r="AI7" i="50"/>
  <c r="AF7" i="50"/>
  <c r="AD7" i="50"/>
  <c r="AJ7" i="50"/>
  <c r="Y7" i="50"/>
  <c r="AV7" i="50"/>
  <c r="AI7" i="48"/>
  <c r="AP7" i="48"/>
  <c r="AF7" i="48"/>
  <c r="AC7" i="48"/>
  <c r="AS7" i="48"/>
  <c r="AU7" i="48"/>
  <c r="AV7" i="48"/>
  <c r="AJ7" i="48"/>
  <c r="AQ7" i="48"/>
  <c r="AG7" i="48"/>
  <c r="AO7" i="48"/>
  <c r="AL7" i="48"/>
  <c r="X7" i="48"/>
  <c r="AT7" i="48"/>
  <c r="AE7" i="48"/>
  <c r="AD7" i="48"/>
  <c r="Z7" i="48"/>
  <c r="Y7" i="48"/>
  <c r="AK7" i="48"/>
  <c r="W7" i="48"/>
  <c r="AM7" i="48"/>
  <c r="AT7" i="47"/>
  <c r="AD7" i="47"/>
  <c r="AE7" i="47"/>
  <c r="AO7" i="47"/>
  <c r="AC7" i="47"/>
  <c r="AG7" i="47"/>
  <c r="W7" i="47"/>
  <c r="AU7" i="47"/>
  <c r="AV7" i="47"/>
  <c r="AP7" i="47"/>
  <c r="X7" i="47"/>
  <c r="Z7" i="47"/>
  <c r="AJ7" i="47"/>
  <c r="Y7" i="47"/>
  <c r="AQ7" i="47"/>
  <c r="AK7" i="47"/>
  <c r="AI7" i="47"/>
  <c r="AS7" i="47"/>
  <c r="AF7" i="47"/>
  <c r="AL7" i="47"/>
  <c r="AM7" i="47"/>
  <c r="AV17" i="47"/>
  <c r="AI17" i="47"/>
  <c r="AD17" i="47"/>
  <c r="AK17" i="47"/>
  <c r="W17" i="47"/>
  <c r="AS17" i="47"/>
  <c r="AU17" i="47"/>
  <c r="AT17" i="47"/>
  <c r="X17" i="47"/>
  <c r="AC17" i="47"/>
  <c r="AE17" i="47"/>
  <c r="Z17" i="47"/>
  <c r="AG17" i="47"/>
  <c r="AL17" i="47"/>
  <c r="AF17" i="47"/>
  <c r="AQ17" i="47"/>
  <c r="AP17" i="47"/>
  <c r="AJ17" i="47"/>
  <c r="AO17" i="47"/>
  <c r="AM17" i="47"/>
  <c r="Y17" i="47"/>
  <c r="AE19" i="47"/>
  <c r="AS19" i="47"/>
  <c r="AT19" i="47"/>
  <c r="AD19" i="47"/>
  <c r="W19" i="47"/>
  <c r="AO19" i="47"/>
  <c r="AJ19" i="47"/>
  <c r="AG19" i="47"/>
  <c r="AK19" i="47"/>
  <c r="AQ19" i="47"/>
  <c r="AI19" i="47"/>
  <c r="AC19" i="47"/>
  <c r="AM19" i="47"/>
  <c r="AU19" i="47"/>
  <c r="AP19" i="47"/>
  <c r="AF19" i="47"/>
  <c r="AV19" i="47"/>
  <c r="AL19" i="47"/>
  <c r="Z19" i="47"/>
  <c r="X19" i="47"/>
  <c r="Y19" i="47"/>
  <c r="Z7" i="46"/>
  <c r="AJ7" i="46"/>
  <c r="AK7" i="46"/>
  <c r="Y7" i="46"/>
  <c r="AU7" i="46"/>
  <c r="AE7" i="46"/>
  <c r="AT7" i="46"/>
  <c r="AI7" i="46"/>
  <c r="AM7" i="46"/>
  <c r="AO7" i="46"/>
  <c r="AP7" i="46"/>
  <c r="AG7" i="46"/>
  <c r="AD7" i="46"/>
  <c r="AV7" i="46"/>
  <c r="X7" i="46"/>
  <c r="AC7" i="46"/>
  <c r="AS7" i="46"/>
  <c r="AQ7" i="46"/>
  <c r="AL7" i="46"/>
  <c r="W7" i="46"/>
  <c r="AF7" i="46"/>
  <c r="H20" i="65"/>
  <c r="S83" i="45"/>
  <c r="J83" i="45" s="1"/>
  <c r="T83" i="45"/>
  <c r="U83" i="45" s="1"/>
  <c r="AE83" i="45" s="1"/>
  <c r="S61" i="45"/>
  <c r="J61" i="45" s="1"/>
  <c r="S89" i="45"/>
  <c r="J89" i="45" s="1"/>
  <c r="T89" i="45"/>
  <c r="U89" i="45" s="1"/>
  <c r="AN89" i="45" s="1"/>
  <c r="T61" i="45"/>
  <c r="U61" i="45" s="1"/>
  <c r="AM61" i="45" s="1"/>
  <c r="K8" i="65"/>
  <c r="T86" i="45"/>
  <c r="U86" i="45" s="1"/>
  <c r="AV86" i="45" s="1"/>
  <c r="J17" i="65"/>
  <c r="T76" i="45"/>
  <c r="U76" i="45" s="1"/>
  <c r="AI76" i="45" s="1"/>
  <c r="S86" i="45"/>
  <c r="J86" i="45" s="1"/>
  <c r="S77" i="45"/>
  <c r="J77" i="45" s="1"/>
  <c r="S76" i="45"/>
  <c r="J76" i="45" s="1"/>
  <c r="T17" i="45"/>
  <c r="U17" i="45" s="1"/>
  <c r="AS17" i="45" s="1"/>
  <c r="AI26" i="45"/>
  <c r="S17" i="45"/>
  <c r="J17" i="45" s="1"/>
  <c r="G20" i="65"/>
  <c r="I10" i="65"/>
  <c r="T77" i="45"/>
  <c r="U77" i="45" s="1"/>
  <c r="AU77" i="45" s="1"/>
  <c r="H17" i="65"/>
  <c r="T88" i="45"/>
  <c r="U88" i="45" s="1"/>
  <c r="AC88" i="45" s="1"/>
  <c r="S88" i="45"/>
  <c r="J88" i="45" s="1"/>
  <c r="I8" i="65"/>
  <c r="I20" i="65"/>
  <c r="H6" i="65"/>
  <c r="L20" i="65"/>
  <c r="S10" i="45"/>
  <c r="J10" i="45" s="1"/>
  <c r="T5" i="45"/>
  <c r="U5" i="45" s="1"/>
  <c r="AN5" i="45" s="1"/>
  <c r="H8" i="65"/>
  <c r="S74" i="45"/>
  <c r="J74" i="45" s="1"/>
  <c r="S5" i="45"/>
  <c r="J5" i="45" s="1"/>
  <c r="K20" i="65"/>
  <c r="S50" i="45"/>
  <c r="J50" i="45" s="1"/>
  <c r="H10" i="65"/>
  <c r="T20" i="45"/>
  <c r="U20" i="45" s="1"/>
  <c r="AR20" i="45" s="1"/>
  <c r="T74" i="45"/>
  <c r="U74" i="45" s="1"/>
  <c r="BE74" i="45" s="1"/>
  <c r="T13" i="45"/>
  <c r="U13" i="45" s="1"/>
  <c r="AB13" i="45" s="1"/>
  <c r="S13" i="45"/>
  <c r="J13" i="45" s="1"/>
  <c r="S52" i="45"/>
  <c r="J52" i="45" s="1"/>
  <c r="S20" i="45"/>
  <c r="J20" i="45" s="1"/>
  <c r="L18" i="65"/>
  <c r="T10" i="45"/>
  <c r="U10" i="45" s="1"/>
  <c r="AO10" i="45" s="1"/>
  <c r="S32" i="45"/>
  <c r="J32" i="45" s="1"/>
  <c r="S14" i="45"/>
  <c r="J14" i="45" s="1"/>
  <c r="T14" i="45"/>
  <c r="U14" i="45" s="1"/>
  <c r="T32" i="45"/>
  <c r="U32" i="45" s="1"/>
  <c r="AW32" i="45" s="1"/>
  <c r="T62" i="45"/>
  <c r="U62" i="45" s="1"/>
  <c r="AM62" i="45" s="1"/>
  <c r="S38" i="45"/>
  <c r="J38" i="45" s="1"/>
  <c r="T40" i="45"/>
  <c r="U40" i="45" s="1"/>
  <c r="W40" i="45" s="1"/>
  <c r="S75" i="45"/>
  <c r="J75" i="45" s="1"/>
  <c r="BS10" i="45"/>
  <c r="BS6" i="45" s="1"/>
  <c r="T91" i="45"/>
  <c r="U91" i="45" s="1"/>
  <c r="AV91" i="45" s="1"/>
  <c r="J6" i="65"/>
  <c r="S60" i="45"/>
  <c r="J60" i="45" s="1"/>
  <c r="S46" i="45"/>
  <c r="J46" i="45" s="1"/>
  <c r="T46" i="45"/>
  <c r="U46" i="45" s="1"/>
  <c r="AR46" i="45" s="1"/>
  <c r="K11" i="65"/>
  <c r="T50" i="45"/>
  <c r="U50" i="45" s="1"/>
  <c r="AJ50" i="45" s="1"/>
  <c r="BW38" i="45"/>
  <c r="BW36" i="45" s="1"/>
  <c r="T38" i="45"/>
  <c r="U38" i="45" s="1"/>
  <c r="AI38" i="45" s="1"/>
  <c r="BU91" i="45"/>
  <c r="S91" i="45"/>
  <c r="J91" i="45" s="1"/>
  <c r="BW78" i="45"/>
  <c r="BW73" i="45" s="1"/>
  <c r="S78" i="45"/>
  <c r="J78" i="45" s="1"/>
  <c r="T78" i="45"/>
  <c r="U78" i="45" s="1"/>
  <c r="AH78" i="45" s="1"/>
  <c r="BU75" i="45"/>
  <c r="T75" i="45"/>
  <c r="U75" i="45" s="1"/>
  <c r="AS75" i="45" s="1"/>
  <c r="BS60" i="45"/>
  <c r="T60" i="45"/>
  <c r="U60" i="45" s="1"/>
  <c r="AV60" i="45" s="1"/>
  <c r="BS62" i="45"/>
  <c r="S62" i="45"/>
  <c r="J62" i="45" s="1"/>
  <c r="J8" i="65"/>
  <c r="S98" i="45"/>
  <c r="J98" i="45" s="1"/>
  <c r="L8" i="65"/>
  <c r="BS64" i="45"/>
  <c r="BS63" i="45" s="1"/>
  <c r="S64" i="45"/>
  <c r="J64" i="45" s="1"/>
  <c r="T64" i="45"/>
  <c r="U64" i="45" s="1"/>
  <c r="BS41" i="45"/>
  <c r="T41" i="45"/>
  <c r="U41" i="45" s="1"/>
  <c r="S41" i="45"/>
  <c r="J41" i="45" s="1"/>
  <c r="T107" i="45"/>
  <c r="U107" i="45" s="1"/>
  <c r="AS107" i="45" s="1"/>
  <c r="S107" i="45"/>
  <c r="J107" i="45" s="1"/>
  <c r="T98" i="45"/>
  <c r="U98" i="45" s="1"/>
  <c r="AM98" i="45" s="1"/>
  <c r="T81" i="45"/>
  <c r="U81" i="45" s="1"/>
  <c r="W81" i="45" s="1"/>
  <c r="T72" i="45"/>
  <c r="U72" i="45" s="1"/>
  <c r="S72" i="45"/>
  <c r="J72" i="45" s="1"/>
  <c r="S53" i="45"/>
  <c r="J53" i="45" s="1"/>
  <c r="T53" i="45"/>
  <c r="U53" i="45" s="1"/>
  <c r="T43" i="45"/>
  <c r="U43" i="45" s="1"/>
  <c r="AL43" i="45" s="1"/>
  <c r="S43" i="45"/>
  <c r="J43" i="45" s="1"/>
  <c r="BS47" i="45"/>
  <c r="BS42" i="45" s="1"/>
  <c r="T47" i="45"/>
  <c r="U47" i="45" s="1"/>
  <c r="S47" i="45"/>
  <c r="J47" i="45" s="1"/>
  <c r="T45" i="45"/>
  <c r="U45" i="45" s="1"/>
  <c r="AJ45" i="45" s="1"/>
  <c r="S45" i="45"/>
  <c r="J45" i="45" s="1"/>
  <c r="BS40" i="45"/>
  <c r="S40" i="45"/>
  <c r="J40" i="45" s="1"/>
  <c r="S31" i="45"/>
  <c r="J31" i="45" s="1"/>
  <c r="T31" i="45"/>
  <c r="U31" i="45" s="1"/>
  <c r="AO31" i="45" s="1"/>
  <c r="T30" i="45"/>
  <c r="U30" i="45" s="1"/>
  <c r="S30" i="45"/>
  <c r="J30" i="45" s="1"/>
  <c r="S18" i="45"/>
  <c r="J18" i="45" s="1"/>
  <c r="T18" i="45"/>
  <c r="U18" i="45" s="1"/>
  <c r="AV18" i="45" s="1"/>
  <c r="BS16" i="45"/>
  <c r="J5" i="65"/>
  <c r="I5" i="65"/>
  <c r="K5" i="65"/>
  <c r="BS12" i="45"/>
  <c r="S12" i="45"/>
  <c r="J12" i="45" s="1"/>
  <c r="T12" i="45"/>
  <c r="U12" i="45" s="1"/>
  <c r="BS15" i="45"/>
  <c r="T15" i="45"/>
  <c r="U15" i="45" s="1"/>
  <c r="S15" i="45"/>
  <c r="J15" i="45" s="1"/>
  <c r="T52" i="45"/>
  <c r="U52" i="45" s="1"/>
  <c r="BD52" i="45" s="1"/>
  <c r="S81" i="45"/>
  <c r="J81" i="45" s="1"/>
  <c r="S33" i="45"/>
  <c r="J33" i="45" s="1"/>
  <c r="T33" i="45"/>
  <c r="U33" i="45" s="1"/>
  <c r="L17" i="65"/>
  <c r="T58" i="45"/>
  <c r="U58" i="45" s="1"/>
  <c r="S58" i="45"/>
  <c r="J58" i="45" s="1"/>
  <c r="I17" i="65"/>
  <c r="L12" i="65"/>
  <c r="J20" i="65"/>
  <c r="BS39" i="45"/>
  <c r="S39" i="45"/>
  <c r="J39" i="45" s="1"/>
  <c r="T39" i="45"/>
  <c r="U39" i="45" s="1"/>
  <c r="H7" i="65"/>
  <c r="J4" i="65"/>
  <c r="BT99" i="45" l="1"/>
  <c r="H19" i="65" s="1"/>
  <c r="BQ99" i="45"/>
  <c r="BR99" i="45" s="1"/>
  <c r="F19" i="65" s="1"/>
  <c r="BQ27" i="45"/>
  <c r="BQ87" i="45"/>
  <c r="BR87" i="45" s="1"/>
  <c r="BS36" i="45"/>
  <c r="BQ36" i="45" s="1"/>
  <c r="BR36" i="45" s="1"/>
  <c r="AW14" i="50"/>
  <c r="AN14" i="50"/>
  <c r="AR14" i="50"/>
  <c r="AB14" i="50"/>
  <c r="AH13" i="50"/>
  <c r="AB13" i="50"/>
  <c r="AN13" i="50"/>
  <c r="AN12" i="50"/>
  <c r="AB12" i="50"/>
  <c r="BQ42" i="45"/>
  <c r="BR42" i="45" s="1"/>
  <c r="BQ16" i="45"/>
  <c r="BR16" i="45" s="1"/>
  <c r="BQ51" i="45"/>
  <c r="BQ82" i="45"/>
  <c r="E16" i="65" s="1"/>
  <c r="BU90" i="45"/>
  <c r="BQ90" i="45" s="1"/>
  <c r="BQ6" i="45"/>
  <c r="BY19" i="45"/>
  <c r="BR19" i="45"/>
  <c r="BY87" i="45"/>
  <c r="BQ63" i="45"/>
  <c r="BS59" i="45"/>
  <c r="BQ59" i="45" s="1"/>
  <c r="K15" i="65"/>
  <c r="BQ4" i="45"/>
  <c r="BU73" i="45"/>
  <c r="BQ73" i="45" s="1"/>
  <c r="BS11" i="45"/>
  <c r="BQ11" i="45" s="1"/>
  <c r="G4" i="65"/>
  <c r="BY99" i="45"/>
  <c r="M19" i="65" s="1"/>
  <c r="BY104" i="45"/>
  <c r="M20" i="65" s="1"/>
  <c r="BR104" i="45"/>
  <c r="F20" i="65" s="1"/>
  <c r="G18" i="65"/>
  <c r="G17" i="65"/>
  <c r="G16" i="65"/>
  <c r="G15" i="65"/>
  <c r="G8" i="65"/>
  <c r="E8" i="65"/>
  <c r="G7" i="65"/>
  <c r="AN19" i="47"/>
  <c r="G5" i="65"/>
  <c r="AA9" i="46"/>
  <c r="AU84" i="45"/>
  <c r="AJ84" i="45"/>
  <c r="AB84" i="45"/>
  <c r="AT84" i="45"/>
  <c r="AW84" i="45"/>
  <c r="AH84" i="45"/>
  <c r="AS84" i="45"/>
  <c r="AV84" i="45"/>
  <c r="AZ84" i="45"/>
  <c r="AD84" i="45"/>
  <c r="AI84" i="45"/>
  <c r="AN18" i="52"/>
  <c r="AW7" i="49"/>
  <c r="AW15" i="49"/>
  <c r="AB15" i="49"/>
  <c r="AR9" i="46"/>
  <c r="AN9" i="46"/>
  <c r="AH9" i="46"/>
  <c r="AW9" i="46"/>
  <c r="AW19" i="47"/>
  <c r="AH18" i="52"/>
  <c r="AX10" i="51"/>
  <c r="AC11" i="51"/>
  <c r="AI11" i="51"/>
  <c r="AH7" i="50"/>
  <c r="AR7" i="50"/>
  <c r="AO10" i="51"/>
  <c r="AS11" i="51"/>
  <c r="AR18" i="52"/>
  <c r="AB18" i="52"/>
  <c r="AW18" i="52"/>
  <c r="AO84" i="45"/>
  <c r="AP84" i="45"/>
  <c r="AQ84" i="45"/>
  <c r="V84" i="45"/>
  <c r="AK84" i="45"/>
  <c r="BE84" i="45"/>
  <c r="X84" i="45"/>
  <c r="W84" i="45"/>
  <c r="AY84" i="45"/>
  <c r="BF84" i="45"/>
  <c r="Y84" i="45"/>
  <c r="AF84" i="45"/>
  <c r="AN84" i="45"/>
  <c r="AC84" i="45"/>
  <c r="BD84" i="45"/>
  <c r="BC84" i="45"/>
  <c r="AE84" i="45"/>
  <c r="AR84" i="45"/>
  <c r="BA84" i="45"/>
  <c r="AL84" i="45"/>
  <c r="AO11" i="51"/>
  <c r="AC10" i="51"/>
  <c r="AI10" i="51"/>
  <c r="AI8" i="51"/>
  <c r="AX8" i="51"/>
  <c r="AI7" i="51"/>
  <c r="AX7" i="51"/>
  <c r="AO7" i="51"/>
  <c r="AC7" i="51"/>
  <c r="AB7" i="50"/>
  <c r="AN7" i="50"/>
  <c r="AW7" i="50"/>
  <c r="AH15" i="49"/>
  <c r="AN15" i="49"/>
  <c r="AR15" i="49"/>
  <c r="AN7" i="49"/>
  <c r="AH7" i="49"/>
  <c r="AR7" i="49"/>
  <c r="AH19" i="47"/>
  <c r="AR19" i="47"/>
  <c r="AB19" i="47"/>
  <c r="AA16" i="52"/>
  <c r="AA7" i="21"/>
  <c r="AB11" i="51"/>
  <c r="AA7" i="49"/>
  <c r="AA15" i="49"/>
  <c r="AB10" i="51"/>
  <c r="AA16" i="54"/>
  <c r="AA15" i="54"/>
  <c r="AA7" i="54"/>
  <c r="AA18" i="52"/>
  <c r="AA17" i="52"/>
  <c r="AB8" i="51"/>
  <c r="AB7" i="51"/>
  <c r="AA14" i="50"/>
  <c r="AA13" i="50"/>
  <c r="AA12" i="50"/>
  <c r="AA7" i="50"/>
  <c r="AA7" i="48"/>
  <c r="AA7" i="46"/>
  <c r="AA7" i="47"/>
  <c r="AA17" i="47"/>
  <c r="AA19" i="47"/>
  <c r="AO38" i="45"/>
  <c r="AV81" i="45"/>
  <c r="BF61" i="45"/>
  <c r="BC61" i="45"/>
  <c r="AH61" i="45"/>
  <c r="AJ61" i="45"/>
  <c r="AQ86" i="45"/>
  <c r="BF38" i="45"/>
  <c r="AJ38" i="45"/>
  <c r="AB38" i="45"/>
  <c r="BD38" i="45"/>
  <c r="AT38" i="45"/>
  <c r="AE86" i="45"/>
  <c r="X86" i="45"/>
  <c r="AD61" i="45"/>
  <c r="W61" i="45"/>
  <c r="AW61" i="45"/>
  <c r="AU61" i="45"/>
  <c r="AN26" i="45"/>
  <c r="AE91" i="45"/>
  <c r="AF61" i="45"/>
  <c r="AZ61" i="45"/>
  <c r="AK61" i="45"/>
  <c r="AI61" i="45"/>
  <c r="BA26" i="45"/>
  <c r="X83" i="45"/>
  <c r="AD81" i="45"/>
  <c r="X61" i="45"/>
  <c r="AY61" i="45"/>
  <c r="AT61" i="45"/>
  <c r="AV61" i="45"/>
  <c r="BA83" i="45"/>
  <c r="AN83" i="45"/>
  <c r="AZ89" i="45"/>
  <c r="W89" i="45"/>
  <c r="AE89" i="45"/>
  <c r="AS89" i="45"/>
  <c r="AQ32" i="45"/>
  <c r="BE20" i="45"/>
  <c r="AF83" i="45"/>
  <c r="AL89" i="45"/>
  <c r="AO89" i="45"/>
  <c r="AT83" i="45"/>
  <c r="X89" i="45"/>
  <c r="BA91" i="45"/>
  <c r="AE61" i="45"/>
  <c r="BD61" i="45"/>
  <c r="AC61" i="45"/>
  <c r="BE61" i="45"/>
  <c r="AP61" i="45"/>
  <c r="AS61" i="45"/>
  <c r="AR61" i="45"/>
  <c r="AQ61" i="45"/>
  <c r="BF5" i="45"/>
  <c r="BA98" i="45"/>
  <c r="V61" i="45"/>
  <c r="BA61" i="45"/>
  <c r="AB61" i="45"/>
  <c r="Y61" i="45"/>
  <c r="AL61" i="45"/>
  <c r="AO61" i="45"/>
  <c r="AN61" i="45"/>
  <c r="AK5" i="45"/>
  <c r="AJ91" i="45"/>
  <c r="AW83" i="45"/>
  <c r="AD83" i="45"/>
  <c r="AQ83" i="45"/>
  <c r="AZ83" i="45"/>
  <c r="AY83" i="45"/>
  <c r="BF83" i="45"/>
  <c r="AU83" i="45"/>
  <c r="AM83" i="45"/>
  <c r="AC91" i="45"/>
  <c r="BE91" i="45"/>
  <c r="AD91" i="45"/>
  <c r="AW91" i="45"/>
  <c r="AR83" i="45"/>
  <c r="V83" i="45"/>
  <c r="AS83" i="45"/>
  <c r="BD83" i="45"/>
  <c r="AI83" i="45"/>
  <c r="BE83" i="45"/>
  <c r="AC83" i="45"/>
  <c r="AP83" i="45"/>
  <c r="Y83" i="45"/>
  <c r="AY91" i="45"/>
  <c r="X91" i="45"/>
  <c r="Y91" i="45"/>
  <c r="AU91" i="45"/>
  <c r="AV83" i="45"/>
  <c r="AB83" i="45"/>
  <c r="AJ83" i="45"/>
  <c r="W83" i="45"/>
  <c r="AH83" i="45"/>
  <c r="AL83" i="45"/>
  <c r="AO83" i="45"/>
  <c r="AK83" i="45"/>
  <c r="BC83" i="45"/>
  <c r="AC38" i="45"/>
  <c r="AL38" i="45"/>
  <c r="AQ89" i="45"/>
  <c r="V89" i="45"/>
  <c r="AR89" i="45"/>
  <c r="AB89" i="45"/>
  <c r="AW89" i="45"/>
  <c r="BA89" i="45"/>
  <c r="AH89" i="45"/>
  <c r="AC18" i="45"/>
  <c r="AE38" i="45"/>
  <c r="BC38" i="45"/>
  <c r="BE38" i="45"/>
  <c r="AH38" i="45"/>
  <c r="AV38" i="45"/>
  <c r="AM38" i="45"/>
  <c r="AC17" i="45"/>
  <c r="AU18" i="45"/>
  <c r="AU89" i="45"/>
  <c r="AY89" i="45"/>
  <c r="AP89" i="45"/>
  <c r="BF89" i="45"/>
  <c r="AV89" i="45"/>
  <c r="BE89" i="45"/>
  <c r="AM89" i="45"/>
  <c r="AJ89" i="45"/>
  <c r="BC89" i="45"/>
  <c r="Y38" i="45"/>
  <c r="AZ38" i="45"/>
  <c r="AK38" i="45"/>
  <c r="AU38" i="45"/>
  <c r="V38" i="45"/>
  <c r="AF38" i="45"/>
  <c r="BA38" i="45"/>
  <c r="AW38" i="45"/>
  <c r="AN38" i="45"/>
  <c r="AN17" i="45"/>
  <c r="AT98" i="45"/>
  <c r="AN46" i="45"/>
  <c r="AD89" i="45"/>
  <c r="AK89" i="45"/>
  <c r="BD89" i="45"/>
  <c r="AT89" i="45"/>
  <c r="AF89" i="45"/>
  <c r="AC89" i="45"/>
  <c r="Y89" i="45"/>
  <c r="AI89" i="45"/>
  <c r="AI86" i="45"/>
  <c r="AS86" i="45"/>
  <c r="AK26" i="45"/>
  <c r="BD26" i="45"/>
  <c r="BA86" i="45"/>
  <c r="AP26" i="45"/>
  <c r="BC86" i="45"/>
  <c r="BE86" i="45"/>
  <c r="AJ86" i="45"/>
  <c r="V86" i="45"/>
  <c r="AN86" i="45"/>
  <c r="AP86" i="45"/>
  <c r="W86" i="45"/>
  <c r="AH26" i="45"/>
  <c r="BE26" i="45"/>
  <c r="AO26" i="45"/>
  <c r="AF26" i="45"/>
  <c r="AQ26" i="45"/>
  <c r="AB26" i="45"/>
  <c r="AR86" i="45"/>
  <c r="AD26" i="45"/>
  <c r="AT86" i="45"/>
  <c r="BD86" i="45"/>
  <c r="AH86" i="45"/>
  <c r="AD86" i="45"/>
  <c r="AL86" i="45"/>
  <c r="BF86" i="45"/>
  <c r="AZ26" i="45"/>
  <c r="AL26" i="45"/>
  <c r="AY26" i="45"/>
  <c r="AR26" i="45"/>
  <c r="AC26" i="45"/>
  <c r="AK86" i="45"/>
  <c r="AV26" i="45"/>
  <c r="Y86" i="45"/>
  <c r="BC26" i="45"/>
  <c r="AW86" i="45"/>
  <c r="AY86" i="45"/>
  <c r="AM86" i="45"/>
  <c r="AB86" i="45"/>
  <c r="AF86" i="45"/>
  <c r="AU86" i="45"/>
  <c r="AZ86" i="45"/>
  <c r="AO86" i="45"/>
  <c r="AC86" i="45"/>
  <c r="AJ26" i="45"/>
  <c r="AE26" i="45"/>
  <c r="AM26" i="45"/>
  <c r="AS26" i="45"/>
  <c r="AU26" i="45"/>
  <c r="BF26" i="45"/>
  <c r="AW26" i="45"/>
  <c r="AT26" i="45"/>
  <c r="BA17" i="45"/>
  <c r="AM17" i="45"/>
  <c r="BE77" i="45"/>
  <c r="Y17" i="45"/>
  <c r="AL17" i="45"/>
  <c r="AS60" i="45"/>
  <c r="AN77" i="45"/>
  <c r="BC60" i="45"/>
  <c r="AD32" i="45"/>
  <c r="BF17" i="45"/>
  <c r="AO17" i="45"/>
  <c r="Y32" i="45"/>
  <c r="AP32" i="45"/>
  <c r="AE32" i="45"/>
  <c r="AS32" i="45"/>
  <c r="X50" i="45"/>
  <c r="AO88" i="45"/>
  <c r="AF32" i="45"/>
  <c r="AR32" i="45"/>
  <c r="AF88" i="45"/>
  <c r="AZ76" i="45"/>
  <c r="X76" i="45"/>
  <c r="AR76" i="45"/>
  <c r="AV76" i="45"/>
  <c r="AU76" i="45"/>
  <c r="AD17" i="45"/>
  <c r="AI17" i="45"/>
  <c r="AK17" i="45"/>
  <c r="AD76" i="45"/>
  <c r="AS76" i="45"/>
  <c r="BC17" i="45"/>
  <c r="AH17" i="45"/>
  <c r="AJ76" i="45"/>
  <c r="AS77" i="45"/>
  <c r="AQ74" i="45"/>
  <c r="BE98" i="45"/>
  <c r="Y43" i="45"/>
  <c r="AB17" i="45"/>
  <c r="AF17" i="45"/>
  <c r="AE17" i="45"/>
  <c r="BD17" i="45"/>
  <c r="AV17" i="45"/>
  <c r="AU17" i="45"/>
  <c r="AT17" i="45"/>
  <c r="AW17" i="45"/>
  <c r="AN98" i="45"/>
  <c r="AT50" i="45"/>
  <c r="BA76" i="45"/>
  <c r="AF76" i="45"/>
  <c r="BE76" i="45"/>
  <c r="BF76" i="45"/>
  <c r="AP76" i="45"/>
  <c r="AT76" i="45"/>
  <c r="AO76" i="45"/>
  <c r="AM76" i="45"/>
  <c r="BF77" i="45"/>
  <c r="AQ77" i="45"/>
  <c r="AJ20" i="45"/>
  <c r="AQ88" i="45"/>
  <c r="AH88" i="45"/>
  <c r="BC76" i="45"/>
  <c r="BD76" i="45"/>
  <c r="AW76" i="45"/>
  <c r="AF98" i="45"/>
  <c r="AZ17" i="45"/>
  <c r="W17" i="45"/>
  <c r="AJ17" i="45"/>
  <c r="AQ50" i="45"/>
  <c r="W76" i="45"/>
  <c r="AE76" i="45"/>
  <c r="AY76" i="45"/>
  <c r="AN76" i="45"/>
  <c r="AQ76" i="45"/>
  <c r="AC77" i="45"/>
  <c r="AC98" i="45"/>
  <c r="X17" i="45"/>
  <c r="AY17" i="45"/>
  <c r="V17" i="45"/>
  <c r="BE17" i="45"/>
  <c r="AR17" i="45"/>
  <c r="AQ17" i="45"/>
  <c r="AP17" i="45"/>
  <c r="AO98" i="45"/>
  <c r="AC76" i="45"/>
  <c r="AB76" i="45"/>
  <c r="Y76" i="45"/>
  <c r="V76" i="45"/>
  <c r="AH76" i="45"/>
  <c r="AL76" i="45"/>
  <c r="AK76" i="45"/>
  <c r="Y77" i="45"/>
  <c r="AJ77" i="45"/>
  <c r="AO20" i="45"/>
  <c r="AE88" i="45"/>
  <c r="BA43" i="45"/>
  <c r="AK88" i="45"/>
  <c r="W88" i="45"/>
  <c r="AU88" i="45"/>
  <c r="BD88" i="45"/>
  <c r="AI88" i="45"/>
  <c r="Y88" i="45"/>
  <c r="BF43" i="45"/>
  <c r="AB88" i="45"/>
  <c r="AT88" i="45"/>
  <c r="V88" i="45"/>
  <c r="AR13" i="45"/>
  <c r="BF88" i="45"/>
  <c r="AS88" i="45"/>
  <c r="BD43" i="45"/>
  <c r="AM43" i="45"/>
  <c r="AJ88" i="45"/>
  <c r="AZ88" i="45"/>
  <c r="AV88" i="45"/>
  <c r="AD88" i="45"/>
  <c r="AY88" i="45"/>
  <c r="AM88" i="45"/>
  <c r="AZ60" i="45"/>
  <c r="AR60" i="45"/>
  <c r="V77" i="45"/>
  <c r="AY77" i="45"/>
  <c r="AZ77" i="45"/>
  <c r="X77" i="45"/>
  <c r="AP77" i="45"/>
  <c r="AT77" i="45"/>
  <c r="AO77" i="45"/>
  <c r="AM77" i="45"/>
  <c r="BD60" i="45"/>
  <c r="AQ60" i="45"/>
  <c r="BA77" i="45"/>
  <c r="W77" i="45"/>
  <c r="AD77" i="45"/>
  <c r="AF77" i="45"/>
  <c r="AH77" i="45"/>
  <c r="AL77" i="45"/>
  <c r="AK77" i="45"/>
  <c r="AI77" i="45"/>
  <c r="W60" i="45"/>
  <c r="AP60" i="45"/>
  <c r="BD77" i="45"/>
  <c r="AE77" i="45"/>
  <c r="BC77" i="45"/>
  <c r="AB77" i="45"/>
  <c r="AR77" i="45"/>
  <c r="AV77" i="45"/>
  <c r="AW77" i="45"/>
  <c r="AP88" i="45"/>
  <c r="AR88" i="45"/>
  <c r="AW88" i="45"/>
  <c r="BE88" i="45"/>
  <c r="AL88" i="45"/>
  <c r="BC88" i="45"/>
  <c r="AU78" i="45"/>
  <c r="Y50" i="45"/>
  <c r="AJ46" i="45"/>
  <c r="AN88" i="45"/>
  <c r="X88" i="45"/>
  <c r="BA88" i="45"/>
  <c r="V98" i="45"/>
  <c r="X31" i="45"/>
  <c r="AU10" i="45"/>
  <c r="BF62" i="45"/>
  <c r="AB60" i="45"/>
  <c r="BE60" i="45"/>
  <c r="AE60" i="45"/>
  <c r="Y60" i="45"/>
  <c r="AM60" i="45"/>
  <c r="AL60" i="45"/>
  <c r="AO60" i="45"/>
  <c r="AN60" i="45"/>
  <c r="AJ98" i="45"/>
  <c r="AU98" i="45"/>
  <c r="AP98" i="45"/>
  <c r="AZ50" i="45"/>
  <c r="AY50" i="45"/>
  <c r="AO50" i="45"/>
  <c r="AH50" i="45"/>
  <c r="AZ98" i="45"/>
  <c r="AD98" i="45"/>
  <c r="BD98" i="45"/>
  <c r="BE10" i="45"/>
  <c r="BF98" i="45"/>
  <c r="Y98" i="45"/>
  <c r="AE98" i="45"/>
  <c r="BC98" i="45"/>
  <c r="AY45" i="45"/>
  <c r="AR31" i="45"/>
  <c r="AK10" i="45"/>
  <c r="AZ62" i="45"/>
  <c r="BF60" i="45"/>
  <c r="AD60" i="45"/>
  <c r="V60" i="45"/>
  <c r="BA60" i="45"/>
  <c r="AI60" i="45"/>
  <c r="AH60" i="45"/>
  <c r="AK60" i="45"/>
  <c r="AJ60" i="45"/>
  <c r="AV98" i="45"/>
  <c r="AW98" i="45"/>
  <c r="AQ98" i="45"/>
  <c r="AC50" i="45"/>
  <c r="BE50" i="45"/>
  <c r="AU50" i="45"/>
  <c r="AV50" i="45"/>
  <c r="X10" i="45"/>
  <c r="H3" i="65"/>
  <c r="X98" i="45"/>
  <c r="AY98" i="45"/>
  <c r="AB98" i="45"/>
  <c r="W98" i="45"/>
  <c r="AO62" i="45"/>
  <c r="AF60" i="45"/>
  <c r="X60" i="45"/>
  <c r="AY60" i="45"/>
  <c r="AC60" i="45"/>
  <c r="AU60" i="45"/>
  <c r="AT60" i="45"/>
  <c r="AW60" i="45"/>
  <c r="AR98" i="45"/>
  <c r="AS98" i="45"/>
  <c r="V50" i="45"/>
  <c r="AF50" i="45"/>
  <c r="AK50" i="45"/>
  <c r="BF31" i="45"/>
  <c r="AQ31" i="45"/>
  <c r="AW18" i="45"/>
  <c r="AT78" i="45"/>
  <c r="AZ46" i="45"/>
  <c r="BF46" i="45"/>
  <c r="AP13" i="45"/>
  <c r="W18" i="45"/>
  <c r="BA31" i="45"/>
  <c r="AL31" i="45"/>
  <c r="AR18" i="45"/>
  <c r="AB78" i="45"/>
  <c r="V46" i="45"/>
  <c r="AK46" i="45"/>
  <c r="BA46" i="45"/>
  <c r="V18" i="45"/>
  <c r="AY18" i="45"/>
  <c r="BC31" i="45"/>
  <c r="AS45" i="45"/>
  <c r="AF78" i="45"/>
  <c r="BC46" i="45"/>
  <c r="Y5" i="45"/>
  <c r="BC10" i="45"/>
  <c r="BD10" i="45"/>
  <c r="BC18" i="45"/>
  <c r="AF18" i="45"/>
  <c r="Y18" i="45"/>
  <c r="W45" i="45"/>
  <c r="X18" i="45"/>
  <c r="AE18" i="45"/>
  <c r="BF18" i="45"/>
  <c r="AB31" i="45"/>
  <c r="AF31" i="45"/>
  <c r="AC31" i="45"/>
  <c r="BE31" i="45"/>
  <c r="AN31" i="45"/>
  <c r="AM31" i="45"/>
  <c r="AW31" i="45"/>
  <c r="AT10" i="45"/>
  <c r="AJ10" i="45"/>
  <c r="BE62" i="45"/>
  <c r="AB62" i="45"/>
  <c r="AV62" i="45"/>
  <c r="AQ45" i="45"/>
  <c r="AM18" i="45"/>
  <c r="AS18" i="45"/>
  <c r="AN18" i="45"/>
  <c r="AC20" i="45"/>
  <c r="AU20" i="45"/>
  <c r="AB20" i="45"/>
  <c r="AT40" i="45"/>
  <c r="AB10" i="45"/>
  <c r="BF10" i="45"/>
  <c r="BA18" i="45"/>
  <c r="BE18" i="45"/>
  <c r="AF45" i="45"/>
  <c r="Y31" i="45"/>
  <c r="AE31" i="45"/>
  <c r="AY31" i="45"/>
  <c r="BD31" i="45"/>
  <c r="AJ31" i="45"/>
  <c r="AT31" i="45"/>
  <c r="AS31" i="45"/>
  <c r="AL10" i="45"/>
  <c r="AD62" i="45"/>
  <c r="AP62" i="45"/>
  <c r="AU62" i="45"/>
  <c r="AT18" i="45"/>
  <c r="AI18" i="45"/>
  <c r="AO18" i="45"/>
  <c r="AZ18" i="45"/>
  <c r="BA107" i="45"/>
  <c r="AF20" i="45"/>
  <c r="AE20" i="45"/>
  <c r="AP20" i="45"/>
  <c r="AB5" i="45"/>
  <c r="AE10" i="45"/>
  <c r="AD10" i="45"/>
  <c r="AB18" i="45"/>
  <c r="Y45" i="45"/>
  <c r="AD18" i="45"/>
  <c r="BD18" i="45"/>
  <c r="V31" i="45"/>
  <c r="AD31" i="45"/>
  <c r="AZ31" i="45"/>
  <c r="W31" i="45"/>
  <c r="AV31" i="45"/>
  <c r="AU31" i="45"/>
  <c r="AP31" i="45"/>
  <c r="BA62" i="45"/>
  <c r="AL62" i="45"/>
  <c r="AQ62" i="45"/>
  <c r="AP18" i="45"/>
  <c r="AL18" i="45"/>
  <c r="AD20" i="45"/>
  <c r="Y20" i="45"/>
  <c r="AL14" i="45"/>
  <c r="AN14" i="45"/>
  <c r="AO14" i="45"/>
  <c r="AD74" i="45"/>
  <c r="AP74" i="45"/>
  <c r="AY52" i="45"/>
  <c r="Y52" i="45"/>
  <c r="AD52" i="45"/>
  <c r="BE52" i="45"/>
  <c r="BD74" i="45"/>
  <c r="AW74" i="45"/>
  <c r="AE74" i="45"/>
  <c r="AL74" i="45"/>
  <c r="V74" i="45"/>
  <c r="AR74" i="45"/>
  <c r="W74" i="45"/>
  <c r="BC74" i="45"/>
  <c r="AN74" i="45"/>
  <c r="BA74" i="45"/>
  <c r="AK74" i="45"/>
  <c r="AC74" i="45"/>
  <c r="AV74" i="45"/>
  <c r="AJ74" i="45"/>
  <c r="AB74" i="45"/>
  <c r="AU74" i="45"/>
  <c r="AI74" i="45"/>
  <c r="AM74" i="45"/>
  <c r="AT74" i="45"/>
  <c r="AH74" i="45"/>
  <c r="AF74" i="45"/>
  <c r="AZ74" i="45"/>
  <c r="AS74" i="45"/>
  <c r="Y74" i="45"/>
  <c r="AH81" i="45"/>
  <c r="AJ81" i="45"/>
  <c r="AE46" i="45"/>
  <c r="AI46" i="45"/>
  <c r="AC46" i="45"/>
  <c r="AT46" i="45"/>
  <c r="BE46" i="45"/>
  <c r="AS46" i="45"/>
  <c r="AR10" i="45"/>
  <c r="AS10" i="45"/>
  <c r="AP10" i="45"/>
  <c r="AQ10" i="45"/>
  <c r="AQ20" i="45"/>
  <c r="BC20" i="45"/>
  <c r="AM20" i="45"/>
  <c r="AZ20" i="45"/>
  <c r="AK20" i="45"/>
  <c r="V20" i="45"/>
  <c r="AV20" i="45"/>
  <c r="W20" i="45"/>
  <c r="AC5" i="45"/>
  <c r="Y10" i="45"/>
  <c r="AF10" i="45"/>
  <c r="AY10" i="45"/>
  <c r="AZ10" i="45"/>
  <c r="AB91" i="45"/>
  <c r="W91" i="45"/>
  <c r="BD91" i="45"/>
  <c r="AZ91" i="45"/>
  <c r="BF81" i="45"/>
  <c r="AO81" i="45"/>
  <c r="AM10" i="45"/>
  <c r="AH10" i="45"/>
  <c r="AV10" i="45"/>
  <c r="AC62" i="45"/>
  <c r="W62" i="45"/>
  <c r="Y62" i="45"/>
  <c r="AW62" i="45"/>
  <c r="AR62" i="45"/>
  <c r="AI5" i="45"/>
  <c r="AN91" i="45"/>
  <c r="AT20" i="45"/>
  <c r="AH20" i="45"/>
  <c r="AW20" i="45"/>
  <c r="AL20" i="45"/>
  <c r="BA20" i="45"/>
  <c r="AS20" i="45"/>
  <c r="BD46" i="45"/>
  <c r="AU46" i="45"/>
  <c r="Y46" i="45"/>
  <c r="AQ38" i="45"/>
  <c r="AR38" i="45"/>
  <c r="AS38" i="45"/>
  <c r="AP38" i="45"/>
  <c r="AY38" i="45"/>
  <c r="AD38" i="45"/>
  <c r="X38" i="45"/>
  <c r="W38" i="45"/>
  <c r="AI91" i="45"/>
  <c r="AR91" i="45"/>
  <c r="AI62" i="45"/>
  <c r="AJ62" i="45"/>
  <c r="AK62" i="45"/>
  <c r="AH62" i="45"/>
  <c r="AF62" i="45"/>
  <c r="AE62" i="45"/>
  <c r="BD62" i="45"/>
  <c r="AY62" i="45"/>
  <c r="W10" i="45"/>
  <c r="AC10" i="45"/>
  <c r="BA10" i="45"/>
  <c r="V10" i="45"/>
  <c r="BC91" i="45"/>
  <c r="BF91" i="45"/>
  <c r="AF91" i="45"/>
  <c r="V91" i="45"/>
  <c r="AE81" i="45"/>
  <c r="AS81" i="45"/>
  <c r="AI10" i="45"/>
  <c r="AW10" i="45"/>
  <c r="AN10" i="45"/>
  <c r="V62" i="45"/>
  <c r="X62" i="45"/>
  <c r="BC62" i="45"/>
  <c r="AT62" i="45"/>
  <c r="AS62" i="45"/>
  <c r="AN62" i="45"/>
  <c r="AK91" i="45"/>
  <c r="AJ18" i="45"/>
  <c r="AK18" i="45"/>
  <c r="AH18" i="45"/>
  <c r="AQ18" i="45"/>
  <c r="AY20" i="45"/>
  <c r="BD20" i="45"/>
  <c r="AI20" i="45"/>
  <c r="BF20" i="45"/>
  <c r="AN20" i="45"/>
  <c r="X20" i="45"/>
  <c r="AK31" i="45"/>
  <c r="AH31" i="45"/>
  <c r="AI31" i="45"/>
  <c r="AT45" i="45"/>
  <c r="AP45" i="45"/>
  <c r="AQ46" i="45"/>
  <c r="X46" i="45"/>
  <c r="AW46" i="45"/>
  <c r="AH46" i="45"/>
  <c r="AY46" i="45"/>
  <c r="BD5" i="45"/>
  <c r="AZ5" i="45"/>
  <c r="AF5" i="45"/>
  <c r="X5" i="45"/>
  <c r="AB43" i="45"/>
  <c r="AC43" i="45"/>
  <c r="AF43" i="45"/>
  <c r="BC52" i="45"/>
  <c r="AZ52" i="45"/>
  <c r="AC52" i="45"/>
  <c r="V52" i="45"/>
  <c r="BD32" i="45"/>
  <c r="X32" i="45"/>
  <c r="BE32" i="45"/>
  <c r="AZ32" i="45"/>
  <c r="AN32" i="45"/>
  <c r="AM32" i="45"/>
  <c r="AL32" i="45"/>
  <c r="AO32" i="45"/>
  <c r="BD78" i="45"/>
  <c r="BF78" i="45"/>
  <c r="AK78" i="45"/>
  <c r="AL5" i="45"/>
  <c r="AU107" i="45"/>
  <c r="AL107" i="45"/>
  <c r="BD107" i="45"/>
  <c r="AL50" i="45"/>
  <c r="AN50" i="45"/>
  <c r="AW50" i="45"/>
  <c r="AS50" i="45"/>
  <c r="AE50" i="45"/>
  <c r="BF50" i="45"/>
  <c r="AB50" i="45"/>
  <c r="BA50" i="45"/>
  <c r="AP50" i="45"/>
  <c r="AR50" i="45"/>
  <c r="AI50" i="45"/>
  <c r="AM50" i="45"/>
  <c r="BD50" i="45"/>
  <c r="W50" i="45"/>
  <c r="AD50" i="45"/>
  <c r="BC50" i="45"/>
  <c r="AL78" i="45"/>
  <c r="AN78" i="45"/>
  <c r="AS78" i="45"/>
  <c r="AW78" i="45"/>
  <c r="Y78" i="45"/>
  <c r="BA78" i="45"/>
  <c r="AZ78" i="45"/>
  <c r="AD78" i="45"/>
  <c r="AP78" i="45"/>
  <c r="AR78" i="45"/>
  <c r="AM78" i="45"/>
  <c r="AI78" i="45"/>
  <c r="AE78" i="45"/>
  <c r="X78" i="45"/>
  <c r="BC78" i="45"/>
  <c r="V78" i="45"/>
  <c r="AQ5" i="45"/>
  <c r="AR5" i="45"/>
  <c r="AS5" i="45"/>
  <c r="AP5" i="45"/>
  <c r="AU5" i="45"/>
  <c r="AV5" i="45"/>
  <c r="AW5" i="45"/>
  <c r="AT5" i="45"/>
  <c r="BC5" i="45"/>
  <c r="AY5" i="45"/>
  <c r="V5" i="45"/>
  <c r="AD5" i="45"/>
  <c r="W43" i="45"/>
  <c r="AD43" i="45"/>
  <c r="X43" i="45"/>
  <c r="BF52" i="45"/>
  <c r="AE52" i="45"/>
  <c r="X52" i="45"/>
  <c r="AF52" i="45"/>
  <c r="V32" i="45"/>
  <c r="BC32" i="45"/>
  <c r="W32" i="45"/>
  <c r="BA32" i="45"/>
  <c r="AJ32" i="45"/>
  <c r="AI32" i="45"/>
  <c r="AH32" i="45"/>
  <c r="AK32" i="45"/>
  <c r="AW43" i="45"/>
  <c r="W78" i="45"/>
  <c r="AC78" i="45"/>
  <c r="AQ78" i="45"/>
  <c r="AV78" i="45"/>
  <c r="AH5" i="45"/>
  <c r="AJ5" i="45"/>
  <c r="AH98" i="45"/>
  <c r="AI98" i="45"/>
  <c r="AK98" i="45"/>
  <c r="AL98" i="45"/>
  <c r="BA5" i="45"/>
  <c r="BE5" i="45"/>
  <c r="AE5" i="45"/>
  <c r="W5" i="45"/>
  <c r="AZ43" i="45"/>
  <c r="BE43" i="45"/>
  <c r="AY43" i="45"/>
  <c r="BC43" i="45"/>
  <c r="BA52" i="45"/>
  <c r="AB52" i="45"/>
  <c r="W52" i="45"/>
  <c r="BF32" i="45"/>
  <c r="AB32" i="45"/>
  <c r="AC32" i="45"/>
  <c r="AY32" i="45"/>
  <c r="AV32" i="45"/>
  <c r="AU32" i="45"/>
  <c r="AT32" i="45"/>
  <c r="AY78" i="45"/>
  <c r="BE78" i="45"/>
  <c r="AO78" i="45"/>
  <c r="AJ78" i="45"/>
  <c r="AO5" i="45"/>
  <c r="AM5" i="45"/>
  <c r="AQ91" i="45"/>
  <c r="AS91" i="45"/>
  <c r="AT91" i="45"/>
  <c r="AP91" i="45"/>
  <c r="AM91" i="45"/>
  <c r="AO91" i="45"/>
  <c r="AL91" i="45"/>
  <c r="AH91" i="45"/>
  <c r="X74" i="45"/>
  <c r="AY74" i="45"/>
  <c r="BF74" i="45"/>
  <c r="AO74" i="45"/>
  <c r="AM14" i="45"/>
  <c r="AI14" i="45"/>
  <c r="AR14" i="45"/>
  <c r="AW14" i="45"/>
  <c r="W14" i="45"/>
  <c r="AY14" i="45"/>
  <c r="X14" i="45"/>
  <c r="AF14" i="45"/>
  <c r="AS14" i="45"/>
  <c r="BD14" i="45"/>
  <c r="AQ14" i="45"/>
  <c r="AV14" i="45"/>
  <c r="AH14" i="45"/>
  <c r="AZ14" i="45"/>
  <c r="BA14" i="45"/>
  <c r="AB14" i="45"/>
  <c r="AC14" i="45"/>
  <c r="AT14" i="45"/>
  <c r="AD14" i="45"/>
  <c r="AU14" i="45"/>
  <c r="AK14" i="45"/>
  <c r="AP14" i="45"/>
  <c r="V14" i="45"/>
  <c r="BC14" i="45"/>
  <c r="BF14" i="45"/>
  <c r="Y14" i="45"/>
  <c r="AJ14" i="45"/>
  <c r="AE14" i="45"/>
  <c r="BE14" i="45"/>
  <c r="AQ13" i="45"/>
  <c r="AK13" i="45"/>
  <c r="AT13" i="45"/>
  <c r="Y13" i="45"/>
  <c r="AF13" i="45"/>
  <c r="BF13" i="45"/>
  <c r="BC13" i="45"/>
  <c r="AS13" i="45"/>
  <c r="AH13" i="45"/>
  <c r="AZ13" i="45"/>
  <c r="AL13" i="45"/>
  <c r="AO13" i="45"/>
  <c r="AJ13" i="45"/>
  <c r="AW13" i="45"/>
  <c r="X13" i="45"/>
  <c r="AE13" i="45"/>
  <c r="AD13" i="45"/>
  <c r="AU13" i="45"/>
  <c r="BE13" i="45"/>
  <c r="AN13" i="45"/>
  <c r="AM13" i="45"/>
  <c r="BD13" i="45"/>
  <c r="AI13" i="45"/>
  <c r="AV13" i="45"/>
  <c r="AY13" i="45"/>
  <c r="V13" i="45"/>
  <c r="W13" i="45"/>
  <c r="AC13" i="45"/>
  <c r="BA13" i="45"/>
  <c r="AQ43" i="45"/>
  <c r="AR43" i="45"/>
  <c r="AP43" i="45"/>
  <c r="AK43" i="45"/>
  <c r="V43" i="45"/>
  <c r="AE43" i="45"/>
  <c r="AU43" i="45"/>
  <c r="AV43" i="45"/>
  <c r="AT43" i="45"/>
  <c r="AO43" i="45"/>
  <c r="AI43" i="45"/>
  <c r="AJ43" i="45"/>
  <c r="AH43" i="45"/>
  <c r="AS43" i="45"/>
  <c r="AZ75" i="45"/>
  <c r="BE75" i="45"/>
  <c r="BF40" i="45"/>
  <c r="AL75" i="45"/>
  <c r="AU75" i="45"/>
  <c r="AW40" i="45"/>
  <c r="AH40" i="45"/>
  <c r="AN40" i="45"/>
  <c r="AQ75" i="45"/>
  <c r="AK75" i="45"/>
  <c r="AM75" i="45"/>
  <c r="AI75" i="45"/>
  <c r="AC75" i="45"/>
  <c r="AV75" i="45"/>
  <c r="BC75" i="45"/>
  <c r="AY75" i="45"/>
  <c r="AE75" i="45"/>
  <c r="AR75" i="45"/>
  <c r="V75" i="45"/>
  <c r="BD75" i="45"/>
  <c r="AO75" i="45"/>
  <c r="X75" i="45"/>
  <c r="AB75" i="45"/>
  <c r="AW75" i="45"/>
  <c r="AQ40" i="45"/>
  <c r="BE40" i="45"/>
  <c r="BD40" i="45"/>
  <c r="AZ40" i="45"/>
  <c r="AR40" i="45"/>
  <c r="AS40" i="45"/>
  <c r="AP40" i="45"/>
  <c r="AM40" i="45"/>
  <c r="Y40" i="45"/>
  <c r="AK40" i="45"/>
  <c r="AV40" i="45"/>
  <c r="AF40" i="45"/>
  <c r="AE40" i="45"/>
  <c r="AD40" i="45"/>
  <c r="AL40" i="45"/>
  <c r="V40" i="45"/>
  <c r="AJ40" i="45"/>
  <c r="AU40" i="45"/>
  <c r="AY40" i="45"/>
  <c r="BA40" i="45"/>
  <c r="X40" i="45"/>
  <c r="AO40" i="45"/>
  <c r="BC40" i="45"/>
  <c r="AI40" i="45"/>
  <c r="AN43" i="45"/>
  <c r="AJ75" i="45"/>
  <c r="AC40" i="45"/>
  <c r="AB40" i="45"/>
  <c r="AP46" i="45"/>
  <c r="AV46" i="45"/>
  <c r="AB46" i="45"/>
  <c r="AF46" i="45"/>
  <c r="AL46" i="45"/>
  <c r="AD46" i="45"/>
  <c r="AM46" i="45"/>
  <c r="W46" i="45"/>
  <c r="AO46" i="45"/>
  <c r="W75" i="45"/>
  <c r="BA75" i="45"/>
  <c r="AN75" i="45"/>
  <c r="AP75" i="45"/>
  <c r="AH75" i="45"/>
  <c r="AD75" i="45"/>
  <c r="AT75" i="45"/>
  <c r="BF75" i="45"/>
  <c r="AF75" i="45"/>
  <c r="Y75" i="45"/>
  <c r="AN64" i="45"/>
  <c r="AL64" i="45"/>
  <c r="AW64" i="45"/>
  <c r="AS64" i="45"/>
  <c r="BF64" i="45"/>
  <c r="AF64" i="45"/>
  <c r="Y64" i="45"/>
  <c r="X64" i="45"/>
  <c r="AR64" i="45"/>
  <c r="AP64" i="45"/>
  <c r="AI64" i="45"/>
  <c r="AM64" i="45"/>
  <c r="AZ64" i="45"/>
  <c r="BC64" i="45"/>
  <c r="AD64" i="45"/>
  <c r="AY64" i="45"/>
  <c r="AV64" i="45"/>
  <c r="AT64" i="45"/>
  <c r="AQ64" i="45"/>
  <c r="AU64" i="45"/>
  <c r="AE64" i="45"/>
  <c r="BD64" i="45"/>
  <c r="BE64" i="45"/>
  <c r="V64" i="45"/>
  <c r="AJ64" i="45"/>
  <c r="AH64" i="45"/>
  <c r="AO64" i="45"/>
  <c r="AK64" i="45"/>
  <c r="AB64" i="45"/>
  <c r="AC64" i="45"/>
  <c r="W64" i="45"/>
  <c r="BA64" i="45"/>
  <c r="AH41" i="45"/>
  <c r="AI41" i="45"/>
  <c r="AJ41" i="45"/>
  <c r="AK41" i="45"/>
  <c r="BA41" i="45"/>
  <c r="AC41" i="45"/>
  <c r="AF41" i="45"/>
  <c r="Y41" i="45"/>
  <c r="AU41" i="45"/>
  <c r="AW41" i="45"/>
  <c r="V41" i="45"/>
  <c r="BC41" i="45"/>
  <c r="AL41" i="45"/>
  <c r="AM41" i="45"/>
  <c r="AN41" i="45"/>
  <c r="AO41" i="45"/>
  <c r="BD41" i="45"/>
  <c r="AZ41" i="45"/>
  <c r="BF41" i="45"/>
  <c r="AD41" i="45"/>
  <c r="BE41" i="45"/>
  <c r="W41" i="45"/>
  <c r="AP41" i="45"/>
  <c r="AQ41" i="45"/>
  <c r="AR41" i="45"/>
  <c r="AS41" i="45"/>
  <c r="X41" i="45"/>
  <c r="AB41" i="45"/>
  <c r="AY41" i="45"/>
  <c r="AE41" i="45"/>
  <c r="AT41" i="45"/>
  <c r="AV41" i="45"/>
  <c r="V107" i="45"/>
  <c r="AQ107" i="45"/>
  <c r="AB107" i="45"/>
  <c r="AH107" i="45"/>
  <c r="BF107" i="45"/>
  <c r="AF107" i="45"/>
  <c r="AC107" i="45"/>
  <c r="AD107" i="45"/>
  <c r="AV107" i="45"/>
  <c r="AR107" i="45"/>
  <c r="AO107" i="45"/>
  <c r="AM107" i="45"/>
  <c r="AZ107" i="45"/>
  <c r="AE107" i="45"/>
  <c r="BE107" i="45"/>
  <c r="X107" i="45"/>
  <c r="AN107" i="45"/>
  <c r="AJ107" i="45"/>
  <c r="AK107" i="45"/>
  <c r="AI107" i="45"/>
  <c r="AY107" i="45"/>
  <c r="W107" i="45"/>
  <c r="Y107" i="45"/>
  <c r="BC107" i="45"/>
  <c r="AP107" i="45"/>
  <c r="AT107" i="45"/>
  <c r="AW107" i="45"/>
  <c r="E19" i="65"/>
  <c r="BA81" i="45"/>
  <c r="BE81" i="45"/>
  <c r="AY81" i="45"/>
  <c r="Y81" i="45"/>
  <c r="AQ81" i="45"/>
  <c r="AT81" i="45"/>
  <c r="AK81" i="45"/>
  <c r="AP81" i="45"/>
  <c r="BD81" i="45"/>
  <c r="AB81" i="45"/>
  <c r="BC81" i="45"/>
  <c r="AC81" i="45"/>
  <c r="AI81" i="45"/>
  <c r="AM81" i="45"/>
  <c r="AR81" i="45"/>
  <c r="AL81" i="45"/>
  <c r="X81" i="45"/>
  <c r="AF81" i="45"/>
  <c r="V81" i="45"/>
  <c r="AZ81" i="45"/>
  <c r="AU81" i="45"/>
  <c r="AW81" i="45"/>
  <c r="AN81" i="45"/>
  <c r="AN72" i="45"/>
  <c r="AL72" i="45"/>
  <c r="AW72" i="45"/>
  <c r="AS72" i="45"/>
  <c r="AJ72" i="45"/>
  <c r="AO72" i="45"/>
  <c r="AR72" i="45"/>
  <c r="AP72" i="45"/>
  <c r="AI72" i="45"/>
  <c r="AM72" i="45"/>
  <c r="AV72" i="45"/>
  <c r="AT72" i="45"/>
  <c r="AQ72" i="45"/>
  <c r="AU72" i="45"/>
  <c r="AH72" i="45"/>
  <c r="AK72" i="45"/>
  <c r="BF72" i="45"/>
  <c r="BC72" i="45"/>
  <c r="AZ72" i="45"/>
  <c r="BE72" i="45"/>
  <c r="AY72" i="45"/>
  <c r="AE72" i="45"/>
  <c r="V72" i="45"/>
  <c r="AB72" i="45"/>
  <c r="X72" i="45"/>
  <c r="BA72" i="45"/>
  <c r="W72" i="45"/>
  <c r="BD72" i="45"/>
  <c r="AC72" i="45"/>
  <c r="Y72" i="45"/>
  <c r="AF72" i="45"/>
  <c r="AD72" i="45"/>
  <c r="AK53" i="45"/>
  <c r="AH53" i="45"/>
  <c r="AI53" i="45"/>
  <c r="AJ53" i="45"/>
  <c r="BF53" i="45"/>
  <c r="AO53" i="45"/>
  <c r="AL53" i="45"/>
  <c r="AM53" i="45"/>
  <c r="AN53" i="45"/>
  <c r="V53" i="45"/>
  <c r="AS53" i="45"/>
  <c r="AP53" i="45"/>
  <c r="AQ53" i="45"/>
  <c r="AR53" i="45"/>
  <c r="BD53" i="45"/>
  <c r="AE53" i="45"/>
  <c r="BC53" i="45"/>
  <c r="AW53" i="45"/>
  <c r="AT53" i="45"/>
  <c r="AU53" i="45"/>
  <c r="AV53" i="45"/>
  <c r="AB53" i="45"/>
  <c r="AY53" i="45"/>
  <c r="X53" i="45"/>
  <c r="AD53" i="45"/>
  <c r="AZ53" i="45"/>
  <c r="Y53" i="45"/>
  <c r="AC53" i="45"/>
  <c r="AF53" i="45"/>
  <c r="W53" i="45"/>
  <c r="BE53" i="45"/>
  <c r="BA53" i="45"/>
  <c r="V45" i="45"/>
  <c r="AD45" i="45"/>
  <c r="BD45" i="45"/>
  <c r="AB45" i="45"/>
  <c r="AV45" i="45"/>
  <c r="AO45" i="45"/>
  <c r="AM45" i="45"/>
  <c r="AL45" i="45"/>
  <c r="BC45" i="45"/>
  <c r="BA45" i="45"/>
  <c r="BE45" i="45"/>
  <c r="AC45" i="45"/>
  <c r="AR45" i="45"/>
  <c r="AK45" i="45"/>
  <c r="AI45" i="45"/>
  <c r="AH45" i="45"/>
  <c r="X45" i="45"/>
  <c r="BF45" i="45"/>
  <c r="AZ45" i="45"/>
  <c r="AE45" i="45"/>
  <c r="AN45" i="45"/>
  <c r="AW45" i="45"/>
  <c r="AU45" i="45"/>
  <c r="AC47" i="45"/>
  <c r="V47" i="45"/>
  <c r="AZ47" i="45"/>
  <c r="BC47" i="45"/>
  <c r="AF47" i="45"/>
  <c r="BA47" i="45"/>
  <c r="BD47" i="45"/>
  <c r="X47" i="45"/>
  <c r="AD47" i="45"/>
  <c r="BF47" i="45"/>
  <c r="W47" i="45"/>
  <c r="AH47" i="45"/>
  <c r="AJ47" i="45"/>
  <c r="AO47" i="45"/>
  <c r="AK47" i="45"/>
  <c r="AL47" i="45"/>
  <c r="AN47" i="45"/>
  <c r="AW47" i="45"/>
  <c r="AS47" i="45"/>
  <c r="Y47" i="45"/>
  <c r="AP47" i="45"/>
  <c r="AR47" i="45"/>
  <c r="AI47" i="45"/>
  <c r="AM47" i="45"/>
  <c r="BE47" i="45"/>
  <c r="AE47" i="45"/>
  <c r="AY47" i="45"/>
  <c r="AT47" i="45"/>
  <c r="AV47" i="45"/>
  <c r="AQ47" i="45"/>
  <c r="AU47" i="45"/>
  <c r="AB47" i="45"/>
  <c r="AS30" i="45"/>
  <c r="AP30" i="45"/>
  <c r="AQ30" i="45"/>
  <c r="AR30" i="45"/>
  <c r="AC30" i="45"/>
  <c r="AF30" i="45"/>
  <c r="AY30" i="45"/>
  <c r="AO30" i="45"/>
  <c r="AN30" i="45"/>
  <c r="BC30" i="45"/>
  <c r="AW30" i="45"/>
  <c r="AT30" i="45"/>
  <c r="AU30" i="45"/>
  <c r="AV30" i="45"/>
  <c r="V30" i="45"/>
  <c r="BD30" i="45"/>
  <c r="Y30" i="45"/>
  <c r="AZ30" i="45"/>
  <c r="AK30" i="45"/>
  <c r="AH30" i="45"/>
  <c r="AI30" i="45"/>
  <c r="AJ30" i="45"/>
  <c r="AE30" i="45"/>
  <c r="BF30" i="45"/>
  <c r="BA30" i="45"/>
  <c r="AL30" i="45"/>
  <c r="AM30" i="45"/>
  <c r="X30" i="45"/>
  <c r="BE30" i="45"/>
  <c r="W30" i="45"/>
  <c r="AD30" i="45"/>
  <c r="AB30" i="45"/>
  <c r="L3" i="65"/>
  <c r="AH12" i="45"/>
  <c r="AJ12" i="45"/>
  <c r="AK12" i="45"/>
  <c r="AL12" i="45"/>
  <c r="X12" i="45"/>
  <c r="AC12" i="45"/>
  <c r="BA12" i="45"/>
  <c r="BE12" i="45"/>
  <c r="AM12" i="45"/>
  <c r="AN12" i="45"/>
  <c r="AO12" i="45"/>
  <c r="AP12" i="45"/>
  <c r="AF12" i="45"/>
  <c r="AE12" i="45"/>
  <c r="W12" i="45"/>
  <c r="AY12" i="45"/>
  <c r="AQ12" i="45"/>
  <c r="AR12" i="45"/>
  <c r="AS12" i="45"/>
  <c r="AT12" i="45"/>
  <c r="AD12" i="45"/>
  <c r="BF12" i="45"/>
  <c r="BD12" i="45"/>
  <c r="AB12" i="45"/>
  <c r="AI12" i="45"/>
  <c r="AU12" i="45"/>
  <c r="AV12" i="45"/>
  <c r="AW12" i="45"/>
  <c r="V12" i="45"/>
  <c r="Y12" i="45"/>
  <c r="AZ12" i="45"/>
  <c r="BC12" i="45"/>
  <c r="AT15" i="45"/>
  <c r="AU15" i="45"/>
  <c r="AV15" i="45"/>
  <c r="AW15" i="45"/>
  <c r="BF15" i="45"/>
  <c r="AB15" i="45"/>
  <c r="Y15" i="45"/>
  <c r="BA15" i="45"/>
  <c r="AH15" i="45"/>
  <c r="AI15" i="45"/>
  <c r="AJ15" i="45"/>
  <c r="AK15" i="45"/>
  <c r="BC15" i="45"/>
  <c r="BD15" i="45"/>
  <c r="W15" i="45"/>
  <c r="BE15" i="45"/>
  <c r="AL15" i="45"/>
  <c r="AM15" i="45"/>
  <c r="AN15" i="45"/>
  <c r="AO15" i="45"/>
  <c r="X15" i="45"/>
  <c r="V15" i="45"/>
  <c r="AD15" i="45"/>
  <c r="AE15" i="45"/>
  <c r="AP15" i="45"/>
  <c r="AQ15" i="45"/>
  <c r="AR15" i="45"/>
  <c r="AS15" i="45"/>
  <c r="AF15" i="45"/>
  <c r="AC15" i="45"/>
  <c r="AZ15" i="45"/>
  <c r="AY15" i="45"/>
  <c r="G19" i="65"/>
  <c r="E17" i="65"/>
  <c r="AK52" i="45"/>
  <c r="AO52" i="45"/>
  <c r="AS52" i="45"/>
  <c r="AW52" i="45"/>
  <c r="AH52" i="45"/>
  <c r="AL52" i="45"/>
  <c r="AP52" i="45"/>
  <c r="AT52" i="45"/>
  <c r="AI52" i="45"/>
  <c r="AM52" i="45"/>
  <c r="AQ52" i="45"/>
  <c r="AU52" i="45"/>
  <c r="AJ52" i="45"/>
  <c r="AN52" i="45"/>
  <c r="AR52" i="45"/>
  <c r="AV52" i="45"/>
  <c r="AH39" i="45"/>
  <c r="AL39" i="45"/>
  <c r="AP39" i="45"/>
  <c r="AT39" i="45"/>
  <c r="AI39" i="45"/>
  <c r="AM39" i="45"/>
  <c r="AQ39" i="45"/>
  <c r="AU39" i="45"/>
  <c r="AJ39" i="45"/>
  <c r="AN39" i="45"/>
  <c r="AR39" i="45"/>
  <c r="AV39" i="45"/>
  <c r="AK39" i="45"/>
  <c r="AO39" i="45"/>
  <c r="AS39" i="45"/>
  <c r="AW39" i="45"/>
  <c r="AK58" i="45"/>
  <c r="AO58" i="45"/>
  <c r="AS58" i="45"/>
  <c r="AW58" i="45"/>
  <c r="AH58" i="45"/>
  <c r="AL58" i="45"/>
  <c r="AP58" i="45"/>
  <c r="AT58" i="45"/>
  <c r="AI58" i="45"/>
  <c r="AM58" i="45"/>
  <c r="AQ58" i="45"/>
  <c r="AU58" i="45"/>
  <c r="AJ58" i="45"/>
  <c r="AN58" i="45"/>
  <c r="AR58" i="45"/>
  <c r="AV58" i="45"/>
  <c r="AZ58" i="45"/>
  <c r="W58" i="45"/>
  <c r="Y58" i="45"/>
  <c r="BC58" i="45"/>
  <c r="AY58" i="45"/>
  <c r="AE58" i="45"/>
  <c r="AF58" i="45"/>
  <c r="BF58" i="45"/>
  <c r="AD58" i="45"/>
  <c r="AB58" i="45"/>
  <c r="BE58" i="45"/>
  <c r="BD58" i="45"/>
  <c r="X58" i="45"/>
  <c r="V58" i="45"/>
  <c r="BA58" i="45"/>
  <c r="AC58" i="45"/>
  <c r="BA33" i="45"/>
  <c r="AK33" i="45"/>
  <c r="AO33" i="45"/>
  <c r="AS33" i="45"/>
  <c r="AW33" i="45"/>
  <c r="AH33" i="45"/>
  <c r="AL33" i="45"/>
  <c r="AP33" i="45"/>
  <c r="AT33" i="45"/>
  <c r="AI33" i="45"/>
  <c r="AM33" i="45"/>
  <c r="AQ33" i="45"/>
  <c r="AU33" i="45"/>
  <c r="AJ33" i="45"/>
  <c r="AN33" i="45"/>
  <c r="AR33" i="45"/>
  <c r="AV33" i="45"/>
  <c r="V33" i="45"/>
  <c r="AB33" i="45"/>
  <c r="W33" i="45"/>
  <c r="AY33" i="45"/>
  <c r="BE33" i="45"/>
  <c r="AD33" i="45"/>
  <c r="BC33" i="45"/>
  <c r="AZ33" i="45"/>
  <c r="AF33" i="45"/>
  <c r="AC33" i="45"/>
  <c r="Y33" i="45"/>
  <c r="BD33" i="45"/>
  <c r="AE33" i="45"/>
  <c r="BF33" i="45"/>
  <c r="X33" i="45"/>
  <c r="AE39" i="45"/>
  <c r="BC39" i="45"/>
  <c r="V39" i="45"/>
  <c r="BD39" i="45"/>
  <c r="X39" i="45"/>
  <c r="AB39" i="45"/>
  <c r="AZ39" i="45"/>
  <c r="BE39" i="45"/>
  <c r="BA39" i="45"/>
  <c r="W39" i="45"/>
  <c r="AD39" i="45"/>
  <c r="AY39" i="45"/>
  <c r="AC39" i="45"/>
  <c r="AF39" i="45"/>
  <c r="BF39" i="45"/>
  <c r="Y39" i="45"/>
  <c r="J3" i="65"/>
  <c r="E10" i="65" l="1"/>
  <c r="G10" i="65"/>
  <c r="E7" i="65"/>
  <c r="BY16" i="45"/>
  <c r="BY42" i="45"/>
  <c r="K10" i="65"/>
  <c r="K3" i="65" s="1"/>
  <c r="BY90" i="45"/>
  <c r="BR90" i="45"/>
  <c r="F18" i="65" s="1"/>
  <c r="E18" i="65"/>
  <c r="BR73" i="45"/>
  <c r="F15" i="65" s="1"/>
  <c r="BY73" i="45"/>
  <c r="M15" i="65" s="1"/>
  <c r="E15" i="65"/>
  <c r="BR4" i="45"/>
  <c r="F4" i="65" s="1"/>
  <c r="BY4" i="45"/>
  <c r="M4" i="65" s="1"/>
  <c r="E4" i="65"/>
  <c r="BY6" i="45"/>
  <c r="M5" i="65" s="1"/>
  <c r="BR6" i="45"/>
  <c r="F5" i="65" s="1"/>
  <c r="BR59" i="45"/>
  <c r="BY59" i="45"/>
  <c r="I18" i="65"/>
  <c r="BY51" i="45"/>
  <c r="BR51" i="45"/>
  <c r="I15" i="65"/>
  <c r="BR82" i="45"/>
  <c r="F16" i="65" s="1"/>
  <c r="BY82" i="45"/>
  <c r="M16" i="65" s="1"/>
  <c r="BY63" i="45"/>
  <c r="BR63" i="45"/>
  <c r="F10" i="65"/>
  <c r="BY36" i="45"/>
  <c r="M10" i="65" s="1"/>
  <c r="AG84" i="45"/>
  <c r="BY11" i="45"/>
  <c r="BR11" i="45"/>
  <c r="G12" i="65"/>
  <c r="M18" i="65"/>
  <c r="F17" i="65"/>
  <c r="M17" i="65"/>
  <c r="G14" i="65"/>
  <c r="G13" i="65"/>
  <c r="G11" i="65"/>
  <c r="G9" i="65"/>
  <c r="F8" i="65"/>
  <c r="M8" i="65"/>
  <c r="F7" i="65"/>
  <c r="M7" i="65"/>
  <c r="G6" i="65"/>
  <c r="E5" i="65"/>
  <c r="BB84" i="45"/>
  <c r="AX72" i="45"/>
  <c r="AG72" i="45"/>
  <c r="AA72" i="45"/>
  <c r="AX84" i="45"/>
  <c r="BG84" i="45"/>
  <c r="AG26" i="45"/>
  <c r="AX26" i="45"/>
  <c r="Z84" i="45"/>
  <c r="AA84" i="45"/>
  <c r="BB33" i="45"/>
  <c r="BB61" i="45"/>
  <c r="BB91" i="45"/>
  <c r="BG61" i="45"/>
  <c r="BG38" i="45"/>
  <c r="AA83" i="45"/>
  <c r="BG83" i="45"/>
  <c r="AG89" i="45"/>
  <c r="BB83" i="45"/>
  <c r="Z61" i="45"/>
  <c r="AX61" i="45"/>
  <c r="AG61" i="45"/>
  <c r="AA61" i="45"/>
  <c r="Z83" i="45"/>
  <c r="AX83" i="45"/>
  <c r="AG83" i="45"/>
  <c r="Z50" i="45"/>
  <c r="AG38" i="45"/>
  <c r="BG26" i="45"/>
  <c r="AX89" i="45"/>
  <c r="BG89" i="45"/>
  <c r="BB89" i="45"/>
  <c r="Z89" i="45"/>
  <c r="BB86" i="45"/>
  <c r="BB38" i="45"/>
  <c r="AA89" i="45"/>
  <c r="AA77" i="45"/>
  <c r="Z88" i="45"/>
  <c r="BB17" i="45"/>
  <c r="Z86" i="45"/>
  <c r="AX86" i="45"/>
  <c r="BB26" i="45"/>
  <c r="BG86" i="45"/>
  <c r="AG76" i="45"/>
  <c r="AG86" i="45"/>
  <c r="AA86" i="45"/>
  <c r="BG17" i="45"/>
  <c r="BB18" i="45"/>
  <c r="BG98" i="45"/>
  <c r="AG88" i="45"/>
  <c r="AA76" i="45"/>
  <c r="AA88" i="45"/>
  <c r="BG76" i="45"/>
  <c r="BB88" i="45"/>
  <c r="Z76" i="45"/>
  <c r="AX17" i="45"/>
  <c r="Z17" i="45"/>
  <c r="AG17" i="45"/>
  <c r="AX77" i="45"/>
  <c r="AX76" i="45"/>
  <c r="BB76" i="45"/>
  <c r="BB43" i="45"/>
  <c r="BB98" i="45"/>
  <c r="BG77" i="45"/>
  <c r="AA17" i="45"/>
  <c r="AG32" i="45"/>
  <c r="AA60" i="45"/>
  <c r="BB74" i="45"/>
  <c r="AG77" i="45"/>
  <c r="AA98" i="45"/>
  <c r="BB77" i="45"/>
  <c r="AX88" i="45"/>
  <c r="Z60" i="45"/>
  <c r="BG88" i="45"/>
  <c r="AA43" i="45"/>
  <c r="BB46" i="45"/>
  <c r="BB60" i="45"/>
  <c r="BG60" i="45"/>
  <c r="Z77" i="45"/>
  <c r="BG78" i="45"/>
  <c r="Z38" i="45"/>
  <c r="AG62" i="45"/>
  <c r="Z91" i="45"/>
  <c r="BB31" i="45"/>
  <c r="AG31" i="45"/>
  <c r="BG10" i="45"/>
  <c r="Z10" i="45"/>
  <c r="AX60" i="45"/>
  <c r="AA52" i="45"/>
  <c r="BB5" i="45"/>
  <c r="Z20" i="45"/>
  <c r="BG91" i="45"/>
  <c r="BG46" i="45"/>
  <c r="BB10" i="45"/>
  <c r="Z31" i="45"/>
  <c r="AG18" i="45"/>
  <c r="AG10" i="45"/>
  <c r="AG20" i="45"/>
  <c r="AA18" i="45"/>
  <c r="BG18" i="45"/>
  <c r="BG31" i="45"/>
  <c r="Z98" i="45"/>
  <c r="AG60" i="45"/>
  <c r="AG98" i="45"/>
  <c r="BB78" i="45"/>
  <c r="BG32" i="45"/>
  <c r="BB62" i="45"/>
  <c r="BG43" i="45"/>
  <c r="Z32" i="45"/>
  <c r="BB50" i="45"/>
  <c r="BG20" i="45"/>
  <c r="BG62" i="45"/>
  <c r="AX38" i="45"/>
  <c r="AA50" i="45"/>
  <c r="Z18" i="45"/>
  <c r="AX62" i="45"/>
  <c r="AX74" i="45"/>
  <c r="Z52" i="45"/>
  <c r="AG50" i="45"/>
  <c r="BB20" i="45"/>
  <c r="AA31" i="45"/>
  <c r="AA32" i="45"/>
  <c r="AA74" i="45"/>
  <c r="AG52" i="45"/>
  <c r="AG74" i="45"/>
  <c r="AG5" i="45"/>
  <c r="BB52" i="45"/>
  <c r="AG43" i="45"/>
  <c r="AX31" i="45"/>
  <c r="AX18" i="45"/>
  <c r="AA62" i="45"/>
  <c r="AX10" i="45"/>
  <c r="AA91" i="45"/>
  <c r="AA10" i="45"/>
  <c r="AA38" i="45"/>
  <c r="AX20" i="45"/>
  <c r="AG91" i="45"/>
  <c r="AA20" i="45"/>
  <c r="Z43" i="45"/>
  <c r="BG74" i="45"/>
  <c r="AX91" i="45"/>
  <c r="BG5" i="45"/>
  <c r="AX98" i="45"/>
  <c r="AX5" i="45"/>
  <c r="AG78" i="45"/>
  <c r="AX32" i="45"/>
  <c r="AA78" i="45"/>
  <c r="AX78" i="45"/>
  <c r="BG50" i="45"/>
  <c r="AX50" i="45"/>
  <c r="BB32" i="45"/>
  <c r="BG52" i="45"/>
  <c r="AA5" i="45"/>
  <c r="Z62" i="45"/>
  <c r="Z74" i="45"/>
  <c r="Z5" i="45"/>
  <c r="Z78" i="45"/>
  <c r="AG46" i="45"/>
  <c r="BG107" i="45"/>
  <c r="AX13" i="45"/>
  <c r="BB41" i="45"/>
  <c r="AX14" i="45"/>
  <c r="AX43" i="45"/>
  <c r="BB13" i="45"/>
  <c r="BG14" i="45"/>
  <c r="AG14" i="45"/>
  <c r="Z13" i="45"/>
  <c r="AA13" i="45"/>
  <c r="AA75" i="45"/>
  <c r="AG75" i="45"/>
  <c r="AX46" i="45"/>
  <c r="BG75" i="45"/>
  <c r="BB75" i="45"/>
  <c r="AX75" i="45"/>
  <c r="AG13" i="45"/>
  <c r="AA14" i="45"/>
  <c r="Z14" i="45"/>
  <c r="BG81" i="45"/>
  <c r="BG40" i="45"/>
  <c r="BG13" i="45"/>
  <c r="BB14" i="45"/>
  <c r="AA46" i="45"/>
  <c r="Z46" i="45"/>
  <c r="BB40" i="45"/>
  <c r="AX40" i="45"/>
  <c r="Z75" i="45"/>
  <c r="AG40" i="45"/>
  <c r="Z40" i="45"/>
  <c r="AA40" i="45"/>
  <c r="AA45" i="45"/>
  <c r="AX81" i="45"/>
  <c r="BB81" i="45"/>
  <c r="Z45" i="45"/>
  <c r="BG45" i="45"/>
  <c r="BB45" i="45"/>
  <c r="AA81" i="45"/>
  <c r="AG107" i="45"/>
  <c r="AA107" i="45"/>
  <c r="AX64" i="45"/>
  <c r="BG64" i="45"/>
  <c r="AX45" i="45"/>
  <c r="AG64" i="45"/>
  <c r="BG53" i="45"/>
  <c r="AA64" i="45"/>
  <c r="Z64" i="45"/>
  <c r="BB64" i="45"/>
  <c r="AA41" i="45"/>
  <c r="Z41" i="45"/>
  <c r="AG12" i="45"/>
  <c r="BB107" i="45"/>
  <c r="AG81" i="45"/>
  <c r="AX41" i="45"/>
  <c r="AG41" i="45"/>
  <c r="BG41" i="45"/>
  <c r="AX107" i="45"/>
  <c r="Z107" i="45"/>
  <c r="Z81" i="45"/>
  <c r="Z72" i="45"/>
  <c r="BG72" i="45"/>
  <c r="BB72" i="45"/>
  <c r="AG53" i="45"/>
  <c r="BB53" i="45"/>
  <c r="Z53" i="45"/>
  <c r="AA53" i="45"/>
  <c r="AX53" i="45"/>
  <c r="AG45" i="45"/>
  <c r="AG47" i="45"/>
  <c r="BB47" i="45"/>
  <c r="AX47" i="45"/>
  <c r="Z47" i="45"/>
  <c r="AA47" i="45"/>
  <c r="BG47" i="45"/>
  <c r="AG30" i="45"/>
  <c r="AX30" i="45"/>
  <c r="Z30" i="45"/>
  <c r="BB30" i="45"/>
  <c r="AA30" i="45"/>
  <c r="BG30" i="45"/>
  <c r="AA15" i="45"/>
  <c r="Z15" i="45"/>
  <c r="AG15" i="45"/>
  <c r="BG15" i="45"/>
  <c r="AX15" i="45"/>
  <c r="Z12" i="45"/>
  <c r="AA12" i="45"/>
  <c r="AX12" i="45"/>
  <c r="BB15" i="45"/>
  <c r="BG12" i="45"/>
  <c r="BB12" i="45"/>
  <c r="BG33" i="45"/>
  <c r="BB58" i="45"/>
  <c r="AX58" i="45"/>
  <c r="AX39" i="45"/>
  <c r="AG33" i="45"/>
  <c r="BG58" i="45"/>
  <c r="BB39" i="45"/>
  <c r="AA33" i="45"/>
  <c r="Z33" i="45"/>
  <c r="AX33" i="45"/>
  <c r="AX52" i="45"/>
  <c r="AA58" i="45"/>
  <c r="Z58" i="45"/>
  <c r="AG58" i="45"/>
  <c r="BG39" i="45"/>
  <c r="AG39" i="45"/>
  <c r="Z39" i="45"/>
  <c r="AA39" i="45"/>
  <c r="I3" i="65" l="1"/>
  <c r="G3" i="65"/>
  <c r="F12" i="65"/>
  <c r="M12" i="65"/>
  <c r="E12" i="65"/>
  <c r="F14" i="65"/>
  <c r="M14" i="65"/>
  <c r="E14" i="65"/>
  <c r="F13" i="65"/>
  <c r="M13" i="65"/>
  <c r="E13" i="65"/>
  <c r="F11" i="65"/>
  <c r="M11" i="65"/>
  <c r="E11" i="65"/>
  <c r="F6" i="65"/>
  <c r="M6" i="65"/>
  <c r="E6" i="65"/>
  <c r="BR27" i="45"/>
  <c r="F9" i="65" s="1"/>
  <c r="BY27" i="45"/>
  <c r="M9" i="65" s="1"/>
  <c r="E9" i="65"/>
  <c r="E3" i="65" l="1"/>
  <c r="M3" i="65"/>
  <c r="F3" i="6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Utilisateur</author>
    <author>Benbelaid, Yasmine</author>
    <author>tc={F5B26EDC-2618-BD45-B28B-A500FB0AC8D1}</author>
  </authors>
  <commentList>
    <comment ref="B4" authorId="0" shapeId="0" xr:uid="{00000000-0006-0000-02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E5" authorId="0" shapeId="0" xr:uid="{00000000-0006-0000-02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F5" authorId="0" shapeId="0" xr:uid="{00000000-0006-0000-02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G5" authorId="0" shapeId="0" xr:uid="{00000000-0006-0000-02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valeur OBJECTIVE, basée sur l'état de situation RÉEL du pays, de la région ou de la collectivité locale, au moment de l'évaluation. Il s'agit d'apprécier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H5" authorId="0" shapeId="0" xr:uid="{00000000-0006-0000-02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œuvre.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œuvre sur le territoire
-Les partenaires actifs sur ces enjeux
-Les statistique et indicateurs de suivi pertinents
-Les financements disponibles</t>
        </r>
        <r>
          <rPr>
            <sz val="11"/>
            <color indexed="81"/>
            <rFont val="Tahoma"/>
            <family val="2"/>
          </rPr>
          <t xml:space="preserve">
</t>
        </r>
      </text>
    </comment>
    <comment ref="I5" authorId="1" shapeId="0" xr:uid="{8070C9B8-7D56-4582-A8E8-3527538CB1A2}">
      <text>
        <r>
          <rPr>
            <b/>
            <sz val="9"/>
            <color indexed="81"/>
            <rFont val="Tahoma"/>
            <family val="2"/>
          </rPr>
          <t>Benbelaid, Yasmine:</t>
        </r>
        <r>
          <rPr>
            <sz val="9"/>
            <color indexed="81"/>
            <rFont val="Tahoma"/>
            <family val="2"/>
          </rPr>
          <t xml:space="preserve">
Les valeurs numérales de 1 à 5 sont utilisées pour déterminer le niveau de compétence.
1 - Responsabilité exclusive du secteur public à l’échelle nationale.
2 - Responsabilité exclusive du secteur public à l’échelle locale.
3 - Responsabilité exclusive du secteur public partagée entre les échelles nationale et locale.
4 - Responsabilité partagée entre les secteurs public et privé. Le secteur privé a besoin du soutien du secteur public.
5- Responsabilité du secteur privé. Le secteur privé peut intervenir en toute autonomie dans le respect</t>
        </r>
      </text>
    </comment>
    <comment ref="J5" authorId="0" shapeId="0" xr:uid="{00000000-0006-0000-02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entre l'État et les collectivités locales concernant les enjeux de la cible;
- etc.
</t>
        </r>
      </text>
    </comment>
    <comment ref="K5" authorId="0" shapeId="0" xr:uid="{00000000-0006-0000-02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X5" authorId="0" shapeId="0" xr:uid="{00000000-0006-0000-02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œuvre sur le territoire
-Les partenaires actifs sur ces enjeux
-Les financements disponibles</t>
        </r>
        <r>
          <rPr>
            <sz val="10"/>
            <color indexed="81"/>
            <rFont val="Tahoma"/>
            <family val="2"/>
          </rPr>
          <t xml:space="preserve">
</t>
        </r>
      </text>
    </comment>
    <comment ref="AY5" authorId="0" shapeId="0" xr:uid="{00000000-0006-0000-0200-00000A000000}">
      <text>
        <r>
          <rPr>
            <sz val="11"/>
            <color indexed="81"/>
            <rFont val="Tahoma"/>
            <family val="2"/>
          </rPr>
          <t xml:space="preserve">
</t>
        </r>
        <r>
          <rPr>
            <sz val="12"/>
            <color indexed="81"/>
            <rFont val="Tahoma"/>
            <family val="2"/>
          </rPr>
          <t xml:space="preserve">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Z5" authorId="0" shapeId="0" xr:uid="{00000000-0006-0000-02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H7" authorId="0" shapeId="0" xr:uid="{00000000-0006-0000-0200-00000D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1.3.1 Proportion de la population bénéficiant de socles ou systèmes de protection sociale, par sexe et par groupes de population (enfants, chômeurs, personnes âgées, personnes handicapées, femmes enceintes et nouveau-nés, victimes d’un accident du travail, pauvres et personnes vulnérables)</t>
        </r>
      </text>
    </comment>
    <comment ref="H8" authorId="0" shapeId="0" xr:uid="{8E02B3A5-659E-443C-9D49-43A4E72A6F6E}">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1.3.1 Proportion de la population bénéficiant de socles ou systèmes de protection sociale, par sexe et par groupes de population (enfants, chômeurs, personnes âgées, personnes handicapées, femmes enceintes et nouveau-nés, victimes d’un accident du travail, pauvres et personnes vulnérables)</t>
        </r>
      </text>
    </comment>
    <comment ref="D9" authorId="2" shapeId="0" xr:uid="{F5B26EDC-2618-BD45-B28B-A500FB0AC8D1}">
      <text>
        <t xml:space="preserve">[Commentaire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qu’il existe des avantages sociaux pour les employés permanents? Est-ce qu’il y a d’autres types d’avantages offert aux employés? </t>
      </text>
    </comment>
    <comment ref="H9" authorId="0" shapeId="0" xr:uid="{36CC51D7-FAA1-405D-9914-3FAC6A14D957}">
      <text>
        <r>
          <rPr>
            <sz val="11"/>
            <color rgb="FF000000"/>
            <rFont val="Tahoma"/>
            <family val="2"/>
          </rPr>
          <t xml:space="preserve">
</t>
        </r>
        <r>
          <rPr>
            <b/>
            <sz val="11"/>
            <color rgb="FF000000"/>
            <rFont val="Tahoma"/>
            <family val="2"/>
          </rPr>
          <t xml:space="preserve">Indicateurs proposés : </t>
        </r>
        <r>
          <rPr>
            <sz val="11"/>
            <color rgb="FF000000"/>
            <rFont val="Tahoma"/>
            <family val="2"/>
          </rPr>
          <t xml:space="preserve">
</t>
        </r>
        <r>
          <rPr>
            <sz val="11"/>
            <color rgb="FF000000"/>
            <rFont val="Tahoma"/>
            <family val="2"/>
          </rPr>
          <t>1.3.1 Proportion de la population bénéficiant de socles ou systèmes de protection sociale, par sexe et par groupes de population (enfants, chômeurs, personnes âgées, personnes handicapées, femmes enceintes et nouveau-nés, victimes d’un accident du travail, pauvres et personnes vulnérables)</t>
        </r>
      </text>
    </comment>
    <comment ref="H10" authorId="0" shapeId="0" xr:uid="{C52EA2D4-A8FE-4844-A04F-6E6348F4D65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1.3.1 Proportion de la population bénéficiant de socles ou systèmes de protection sociale, par sexe et par groupes de population (enfants, chômeurs, personnes âgées, personnes handicapées, femmes enceintes et nouveau-nés, victimes d’un accident du travail, pauvres et personnes vulnérables)</t>
        </r>
      </text>
    </comment>
    <comment ref="H11" authorId="0" shapeId="0" xr:uid="{B00FE36B-3633-465A-9351-ADB35F782E3F}">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1.3.1 Proportion de la population bénéficiant de socles ou systèmes de protection sociale, par sexe et par groupes de population (enfants, chômeurs, personnes âgées, personnes handicapées, femmes enceintes et nouveau-nés, victimes d’un accident du travail, pauvres et personnes vulnérables)</t>
        </r>
      </text>
    </comment>
    <comment ref="H12" authorId="0" shapeId="0" xr:uid="{69D30E0E-4FDF-46F5-A141-3CF241F1206C}">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1.3.1 Proportion de la population bénéficiant de socles ou systèmes de protection sociale, par sexe et par groupes de population (enfants, chômeurs, personnes âgées, personnes handicapées, femmes enceintes et nouveau-nés, victimes d’un accident du travail, pauvres et personnes vulnérables)</t>
        </r>
      </text>
    </comment>
    <comment ref="H13" authorId="0" shapeId="0" xr:uid="{DA285803-A841-4E52-BFD6-72554BB73719}">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1.3.1 Proportion de la population bénéficiant de socles ou systèmes de protection sociale, par sexe et par groupes de population (enfants, chômeurs, personnes âgées, personnes handicapées, femmes enceintes et nouveau-nés, victimes d’un accident du travail, pauvres et personnes vulnérables)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Utilisateur</author>
    <author>Benbelaid, Yasmine</author>
    <author>tc={A5C4C079-8122-FF49-BF39-2F7316371359}</author>
    <author>tc={95B5B253-F8E8-E442-8B46-5D6B3A125353}</author>
    <author>tc={33E38C85-6C5C-E64E-A6F6-F8B9DF7E6D63}</author>
  </authors>
  <commentList>
    <comment ref="B4" authorId="0" shapeId="0" xr:uid="{00000000-0006-0000-0B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E5" authorId="0" shapeId="0" xr:uid="{00000000-0006-0000-0B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F5" authorId="0" shapeId="0" xr:uid="{00000000-0006-0000-0B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G5" authorId="0" shapeId="0" xr:uid="{00000000-0006-0000-0B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H5" authorId="0" shapeId="0" xr:uid="{00000000-0006-0000-0B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I5" authorId="1" shapeId="0" xr:uid="{284FC019-6EAB-4EE8-BA7C-B2F6499ABD28}">
      <text>
        <r>
          <rPr>
            <b/>
            <sz val="9"/>
            <color indexed="81"/>
            <rFont val="Tahoma"/>
            <family val="2"/>
          </rPr>
          <t>Benbelaid, Yasmine:</t>
        </r>
        <r>
          <rPr>
            <sz val="9"/>
            <color indexed="81"/>
            <rFont val="Tahoma"/>
            <family val="2"/>
          </rPr>
          <t xml:space="preserve">
Notez ici le niveau estimé de compétence (ou de responsabilité), sur le plan juridique, dont dispose l'administration nationale, régionale ou locale (selon le cas) pour agir sur chacune des cibles. 
Les valeurs numérales de 1 à 5 sont utilisées pour déterminer le niveau de compétence.
1 - Responsabilité exclusive du secteur public à l’échelle nationale.
2 - Responsabilité exclusive du secteur public à l’échelle locale.
3 - Responsabilité exclusive du secteur public partagée entre les échelles nationale et locale.
4 - Responsabilité partagée entre les secteurs public et privé. Le secteur privé a besoin du soutien du secteur public.
5- Responsabilité du secteur privé. Le secteur privé peut intervenir en toute autonomie</t>
        </r>
      </text>
    </comment>
    <comment ref="J5" authorId="0" shapeId="0" xr:uid="{00000000-0006-0000-0B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K5" authorId="0" shapeId="0" xr:uid="{00000000-0006-0000-0B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X5" authorId="0" shapeId="0" xr:uid="{00000000-0006-0000-0B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Y5" authorId="0" shapeId="0" xr:uid="{00000000-0006-0000-0B00-00000A000000}">
      <text>
        <r>
          <rPr>
            <sz val="11"/>
            <color indexed="81"/>
            <rFont val="Tahoma"/>
            <family val="2"/>
          </rPr>
          <t xml:space="preserve">
</t>
        </r>
        <r>
          <rPr>
            <sz val="12"/>
            <color indexed="81"/>
            <rFont val="Tahoma"/>
            <family val="2"/>
          </rPr>
          <t xml:space="preserve">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Z5" authorId="0" shapeId="0" xr:uid="{00000000-0006-0000-0B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B00-00000C000000}">
      <text>
        <r>
          <rPr>
            <b/>
            <sz val="11"/>
            <color indexed="81"/>
            <rFont val="Tahoma"/>
            <family val="2"/>
          </rPr>
          <t xml:space="preserve">Cette cible vise à : </t>
        </r>
        <r>
          <rPr>
            <sz val="11"/>
            <color indexed="81"/>
            <rFont val="Tahoma"/>
            <family val="2"/>
          </rPr>
          <t xml:space="preserve">
Autonomiser toutes les personnes 
Favoriser leur intégration sociale, économique et politique
</t>
        </r>
      </text>
    </comment>
    <comment ref="H7" authorId="0" shapeId="0" xr:uid="{00000000-0006-0000-0B00-00000D000000}">
      <text>
        <r>
          <rPr>
            <sz val="11"/>
            <color indexed="81"/>
            <rFont val="Tahoma"/>
            <family val="2"/>
          </rPr>
          <t xml:space="preserve">
</t>
        </r>
        <r>
          <rPr>
            <b/>
            <sz val="11"/>
            <color indexed="81"/>
            <rFont val="Tahoma"/>
            <family val="2"/>
          </rPr>
          <t>Indicateurs proposés :</t>
        </r>
        <r>
          <rPr>
            <sz val="11"/>
            <color indexed="81"/>
            <rFont val="Tahoma"/>
            <family val="2"/>
          </rPr>
          <t xml:space="preserve">
10.2.1 Proportion de personnes vivant avec un revenu de plus de 50 % inférieur au revenu moyen, par âge, sexe et handicap</t>
        </r>
      </text>
    </comment>
    <comment ref="C8" authorId="0" shapeId="0" xr:uid="{9C97E48A-E9BE-4D41-9DAA-3053D9A30659}">
      <text>
        <r>
          <rPr>
            <b/>
            <sz val="11"/>
            <color rgb="FF000000"/>
            <rFont val="Tahoma"/>
            <family val="2"/>
          </rPr>
          <t xml:space="preserve">Cette cible vise à : </t>
        </r>
        <r>
          <rPr>
            <sz val="11"/>
            <color rgb="FF000000"/>
            <rFont val="Tahoma"/>
            <family val="2"/>
          </rPr>
          <t xml:space="preserve">
</t>
        </r>
        <r>
          <rPr>
            <sz val="11"/>
            <color rgb="FF000000"/>
            <rFont val="Tahoma"/>
            <family val="2"/>
          </rPr>
          <t xml:space="preserve">Autonomiser toutes les personnes 
</t>
        </r>
        <r>
          <rPr>
            <sz val="11"/>
            <color rgb="FF000000"/>
            <rFont val="Tahoma"/>
            <family val="2"/>
          </rPr>
          <t xml:space="preserve">Favoriser leur intégration sociale, économique et politique
</t>
        </r>
        <r>
          <rPr>
            <sz val="11"/>
            <color rgb="FF000000"/>
            <rFont val="Tahoma"/>
            <family val="2"/>
          </rPr>
          <t xml:space="preserve">
</t>
        </r>
      </text>
    </comment>
    <comment ref="D8" authorId="2" shapeId="0" xr:uid="{A5C4C079-8122-FF49-BF39-2F7316371359}">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Quelles initiatives votre entreprise a-t-elle mises en place pour autonomiser les personnes issues de groupes marginalisés (femmes, personnes handicapées, minorités ethniques) dans le secteur du tourisme ?
Comment pouvez-vous adapter vos services pour répondre aux besoins spécifiques des clients ayant des besoins particuliers ?
Avez-vous des programmes de formation pour aider les personnes issues de milieux défavorisés à accéder à des emplois dans le secteur touristique ?
Comment garantissez-vous que toutes les personnes, indépendamment de leur statut économique ou de leur appartenance ethnique, aient accès aux mêmes opportunités dans votre entreprise ?
En quoi votre entreprise collabore-t-elle avec les communautés locales pour encourager l'intégration sociale et économique des groupes sous-représentés ?
Offrez-vous des formations à votre personnel sur la diversité et l'inclusion pour garantir un environnement accueillant pour tous les clients ?</t>
      </text>
    </comment>
    <comment ref="C10" authorId="0" shapeId="0" xr:uid="{718FEB90-AA63-4169-B451-11C8CFD70439}">
      <text>
        <r>
          <rPr>
            <b/>
            <sz val="11"/>
            <color indexed="81"/>
            <rFont val="Tahoma"/>
            <family val="2"/>
          </rPr>
          <t>Cette cible vise à :</t>
        </r>
        <r>
          <rPr>
            <sz val="11"/>
            <color indexed="81"/>
            <rFont val="Tahoma"/>
            <family val="2"/>
          </rPr>
          <t xml:space="preserve"> 
Adopter des politiques budgétaires, salariales et dans le domaine de la protection sociale
Parvenir à une plus grande égalité 
</t>
        </r>
      </text>
    </comment>
    <comment ref="D10" authorId="3" shapeId="0" xr:uid="{95B5B253-F8E8-E442-8B46-5D6B3A125353}">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réalisez des révisions annuelles de vos politiques budgétaires, salariales et conditions de travail)?</t>
      </text>
    </comment>
    <comment ref="C11" authorId="0" shapeId="0" xr:uid="{2F0AB410-4860-44DB-9DC1-4265B69FDA8A}">
      <text>
        <r>
          <rPr>
            <b/>
            <sz val="11"/>
            <color rgb="FF000000"/>
            <rFont val="Tahoma"/>
            <family val="2"/>
          </rPr>
          <t xml:space="preserve">Cette cible vise à : </t>
        </r>
        <r>
          <rPr>
            <sz val="11"/>
            <color rgb="FF000000"/>
            <rFont val="Tahoma"/>
            <family val="2"/>
          </rPr>
          <t xml:space="preserve">
</t>
        </r>
        <r>
          <rPr>
            <sz val="11"/>
            <color rgb="FF000000"/>
            <rFont val="Tahoma"/>
            <family val="2"/>
          </rPr>
          <t xml:space="preserve">Améliorer la réglementation et la surveillance des institutions et marchés 
</t>
        </r>
        <r>
          <rPr>
            <sz val="11"/>
            <color rgb="FF000000"/>
            <rFont val="Tahoma"/>
            <family val="2"/>
          </rPr>
          <t xml:space="preserve">Renforcer l’application des règles 
</t>
        </r>
      </text>
    </comment>
    <comment ref="D12" authorId="4" shapeId="0" xr:uid="{33E38C85-6C5C-E64E-A6F6-F8B9DF7E6D63}">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vos enjeux sont adressés lors de la prise de décision des institutions étatiques? 
Est-ce que vous vous sentez entendu auprès des institutions?</t>
      </text>
    </comment>
    <comment ref="D15" authorId="0" shapeId="0" xr:uid="{00657A77-6B9D-4EBC-9CC2-313906B48015}">
      <text>
        <r>
          <rPr>
            <b/>
            <sz val="11"/>
            <color rgb="FF000000"/>
            <rFont val="Tahoma"/>
            <family val="2"/>
          </rPr>
          <t>Cette cible vise à :</t>
        </r>
        <r>
          <rPr>
            <sz val="11"/>
            <color rgb="FF000000"/>
            <rFont val="Tahoma"/>
            <family val="2"/>
          </rPr>
          <t xml:space="preserve"> 
</t>
        </r>
        <r>
          <rPr>
            <sz val="11"/>
            <color rgb="FF000000"/>
            <rFont val="Tahoma"/>
            <family val="2"/>
          </rPr>
          <t xml:space="preserve">Adopter des politiques budgétaires, salariales et dans le domaine de la protection sociale
</t>
        </r>
        <r>
          <rPr>
            <sz val="11"/>
            <color rgb="FF000000"/>
            <rFont val="Tahoma"/>
            <family val="2"/>
          </rPr>
          <t xml:space="preserve">Parvenir à une plus grande égalité 
</t>
        </r>
      </text>
    </comment>
    <comment ref="H15" authorId="0" shapeId="0" xr:uid="{00000000-0006-0000-0B00-00000F000000}">
      <text>
        <r>
          <rPr>
            <sz val="11"/>
            <color indexed="81"/>
            <rFont val="Tahoma"/>
            <family val="2"/>
          </rPr>
          <t xml:space="preserve">
</t>
        </r>
        <r>
          <rPr>
            <b/>
            <sz val="11"/>
            <color indexed="81"/>
            <rFont val="Tahoma"/>
            <family val="2"/>
          </rPr>
          <t>Indicateurs proposés :</t>
        </r>
        <r>
          <rPr>
            <sz val="11"/>
            <color indexed="81"/>
            <rFont val="Tahoma"/>
            <family val="2"/>
          </rPr>
          <t xml:space="preserve">
10.4.1 Part du travail dans le PIB, y compris les salaires et les transferts sociaux</t>
        </r>
      </text>
    </comment>
    <comment ref="C16" authorId="0" shapeId="0" xr:uid="{00000000-0006-0000-0B00-000010000000}">
      <text>
        <r>
          <rPr>
            <b/>
            <sz val="11"/>
            <color indexed="81"/>
            <rFont val="Tahoma"/>
            <family val="2"/>
          </rPr>
          <t xml:space="preserve">Cette cible vise à : </t>
        </r>
        <r>
          <rPr>
            <sz val="11"/>
            <color indexed="81"/>
            <rFont val="Tahoma"/>
            <family val="2"/>
          </rPr>
          <t xml:space="preserve">
Améliorer la réglementation et la surveillance des institutions et marchés 
Renforcer l’application des règles 
</t>
        </r>
      </text>
    </comment>
    <comment ref="H16" authorId="0" shapeId="0" xr:uid="{00000000-0006-0000-0B00-000011000000}">
      <text>
        <r>
          <rPr>
            <sz val="11"/>
            <color indexed="81"/>
            <rFont val="Tahoma"/>
            <family val="2"/>
          </rPr>
          <t xml:space="preserve">
</t>
        </r>
        <r>
          <rPr>
            <b/>
            <sz val="11"/>
            <color indexed="81"/>
            <rFont val="Tahoma"/>
            <family val="2"/>
          </rPr>
          <t>Indicateurs proposés :</t>
        </r>
        <r>
          <rPr>
            <sz val="11"/>
            <color indexed="81"/>
            <rFont val="Tahoma"/>
            <family val="2"/>
          </rPr>
          <t xml:space="preserve">
10.5.1 Indicateurs de solidité financière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Utilisateur</author>
    <author>tc={CE179369-0DA4-E944-9383-8819AF15B8F3}</author>
    <author>tc={8E36FDD5-414F-1F4C-878D-E50FA0D2ECD1}</author>
    <author>tc={8F92DF04-802E-D341-8818-5B011206FA35}</author>
    <author>tc={503DF376-14BE-064C-B577-AD0AA7008204}</author>
    <author>tc={829CEAD6-D67E-6344-ACEF-239C495DFC49}</author>
    <author>tc={FCE15DCA-BDC4-0044-9AD8-077ECCDA8806}</author>
    <author>tc={01F2D5F6-318C-C24B-A5A0-B5DF1CAAC30C}</author>
    <author>tc={D9CE5BDB-09B4-E341-A64E-7E50D8F4BA27}</author>
    <author>tc={9E8CEE65-4C86-2B4B-9234-F2C76CC62534}</author>
  </authors>
  <commentList>
    <comment ref="B4" authorId="0" shapeId="0" xr:uid="{00000000-0006-0000-0C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E5" authorId="0" shapeId="0" xr:uid="{00000000-0006-0000-0C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F5" authorId="0" shapeId="0" xr:uid="{00000000-0006-0000-0C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G5" authorId="0" shapeId="0" xr:uid="{00000000-0006-0000-0C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H5" authorId="0" shapeId="0" xr:uid="{00000000-0006-0000-0C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I5" authorId="0" shapeId="0" xr:uid="{00000000-0006-0000-0C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Les valeurs numérales de 1 à 5 sont utilisées pour déterminer le niveau de compétence.
1 - Responsabilité exclusive du secteur public à l’échelle nationale.
2 - Responsabilité exclusive du secteur public à l’échelle locale.
3 - Responsabilité exclusive du secteur public partagée entre les échelles nationale et locale.
4 - Responsabilité partagée entre les secteurs public et privé. Le secteur privé a besoin du soutien du secteur public.
5- Responsabilité du secteur privé. Le secteur privé peut intervenir en toute autonomie</t>
        </r>
      </text>
    </comment>
    <comment ref="J5" authorId="0" shapeId="0" xr:uid="{00000000-0006-0000-0C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K5" authorId="0" shapeId="0" xr:uid="{00000000-0006-0000-0C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X5" authorId="0" shapeId="0" xr:uid="{00000000-0006-0000-0C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Y5" authorId="0" shapeId="0" xr:uid="{00000000-0006-0000-0C00-00000A000000}">
      <text>
        <r>
          <rPr>
            <sz val="11"/>
            <color indexed="81"/>
            <rFont val="Tahoma"/>
            <family val="2"/>
          </rPr>
          <t xml:space="preserve">
</t>
        </r>
        <r>
          <rPr>
            <sz val="12"/>
            <color indexed="81"/>
            <rFont val="Tahoma"/>
            <family val="2"/>
          </rPr>
          <t xml:space="preserve">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Z5" authorId="0" shapeId="0" xr:uid="{00000000-0006-0000-0C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C00-00000C000000}">
      <text>
        <r>
          <rPr>
            <b/>
            <sz val="11"/>
            <color rgb="FF000000"/>
            <rFont val="Tahoma"/>
            <family val="2"/>
          </rPr>
          <t xml:space="preserve">Cette cible vise à : </t>
        </r>
        <r>
          <rPr>
            <sz val="11"/>
            <color rgb="FF000000"/>
            <rFont val="Tahoma"/>
            <family val="2"/>
          </rPr>
          <t xml:space="preserve">
</t>
        </r>
        <r>
          <rPr>
            <sz val="11"/>
            <color rgb="FF000000"/>
            <rFont val="Tahoma"/>
            <family val="2"/>
          </rPr>
          <t xml:space="preserve">Protéger et préserver le patrimoine culturel et naturel 
</t>
        </r>
      </text>
    </comment>
    <comment ref="H7" authorId="0" shapeId="0" xr:uid="{00000000-0006-0000-0C00-00000D000000}">
      <text>
        <r>
          <rPr>
            <sz val="11"/>
            <color indexed="81"/>
            <rFont val="Tahoma"/>
            <family val="2"/>
          </rPr>
          <t xml:space="preserve">
</t>
        </r>
        <r>
          <rPr>
            <b/>
            <sz val="11"/>
            <color indexed="81"/>
            <rFont val="Tahoma"/>
            <family val="2"/>
          </rPr>
          <t>Indicateurs proposés :</t>
        </r>
        <r>
          <rPr>
            <sz val="11"/>
            <color indexed="81"/>
            <rFont val="Tahoma"/>
            <family val="2"/>
          </rPr>
          <t xml:space="preserve">
11.4.1 Dépenses totales (publiques et privées) par habitant consacrées à la préservation, à la protection et à la conservation de l’ensemble du patrimoine culturel et naturel, par type de patrimoine (culturel, naturel, mixte, inscrit au patrimoine mondial), niveau d’administration (national, régional et local/municipal), type de dépense (dépenses de fonctionnement/investissement) et type de financement privé (donations en nature, secteur privé à but non lucratif, parrainage)</t>
        </r>
      </text>
    </comment>
    <comment ref="D8" authorId="1" shapeId="0" xr:uid="{CE179369-0DA4-E944-9383-8819AF15B8F3}">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vos sites sont accessibles par transport en commun ou mobilité douce (vélo)?
Est-ce que le transport est adapté pour les personnes avec des besoins particuliers?</t>
      </text>
    </comment>
    <comment ref="D9" authorId="2" shapeId="0" xr:uid="{8E36FDD5-414F-1F4C-878D-E50FA0D2ECD1}">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Comment votre entreprise intègre-t-elle les retours des communautés locales dans le processus de planification de nouveaux établissements touristiques ?
Quelles méthodes utilisez-vous pour recueillir les idées et les préoccupations des résidents concernant les projets touristiques ?
Avez-vous établi des partenariats avec des organisations locales, des gouvernements ou des groupes communautaires pour promouvoir une urbanisation durable ?
Quelles actions mettez-vous en place pour sensibiliser vos employés et vos clients à l'importance d'une urbanisation durable et intégrée ?
Comment votre entreprise tient-elle compte des écosystèmes locaux dans la planification et la gestion de vos établissements ?
Comment votre entreprise soutient-elle l'économie locale en utilisant des ressources et des services fournis par la communauté ?
Comment évaluez-vous l'impact de vos établissements touristiques sur la communauté et l'environnement local ?
Avez-vous mis en place des incitations pour encourager l'innovation en matière de durabilité et de gestion urbaine parmi vos employés et partenaires ?</t>
      </text>
    </comment>
    <comment ref="C10" authorId="0" shapeId="0" xr:uid="{2F946B4D-1A27-4CBD-AAFF-DE4C5C44B335}">
      <text>
        <r>
          <rPr>
            <b/>
            <sz val="11"/>
            <color rgb="FF000000"/>
            <rFont val="Tahoma"/>
            <family val="2"/>
          </rPr>
          <t xml:space="preserve">Cette cible vise à : </t>
        </r>
        <r>
          <rPr>
            <sz val="11"/>
            <color rgb="FF000000"/>
            <rFont val="Tahoma"/>
            <family val="2"/>
          </rPr>
          <t xml:space="preserve">
</t>
        </r>
        <r>
          <rPr>
            <sz val="11"/>
            <color rgb="FF000000"/>
            <rFont val="Tahoma"/>
            <family val="2"/>
          </rPr>
          <t xml:space="preserve">Protéger et préserver le patrimoine culturel et naturel 
</t>
        </r>
      </text>
    </comment>
    <comment ref="D10" authorId="3" shapeId="0" xr:uid="{8F92DF04-802E-D341-8818-5B011206FA35}">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Avez-vous des actions pour la protection et la préservation du patrimoine culturel et naturel de la région? Si oui lesquelles?</t>
      </text>
    </comment>
    <comment ref="C11" authorId="0" shapeId="0" xr:uid="{68FE14DE-27DE-4490-8375-2304387DCC4E}">
      <text>
        <r>
          <rPr>
            <b/>
            <sz val="11"/>
            <color indexed="81"/>
            <rFont val="Tahoma"/>
            <family val="2"/>
          </rPr>
          <t xml:space="preserve">Cette cible vise à : </t>
        </r>
        <r>
          <rPr>
            <sz val="11"/>
            <color indexed="81"/>
            <rFont val="Tahoma"/>
            <family val="2"/>
          </rPr>
          <t xml:space="preserve">
Réduire le nombre de personnes tuées et le nombre de personnes touchées par les catastrophes
Réduire le montant des pertes économiques dues à ces catastrophes 
</t>
        </r>
      </text>
    </comment>
    <comment ref="D11" authorId="4" shapeId="0" xr:uid="{503DF376-14BE-064C-B577-AD0AA7008204}">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Avez-vous déjà eu des épisodes d’inondations au sein de votre entreprise? Si oui, comment votre infrastructure a été impacté?
Si non, êtes vous à risque de subir des inondations (ex: localisation près d’un cours d’eau)?</t>
      </text>
    </comment>
    <comment ref="D12" authorId="5" shapeId="0" xr:uid="{829CEAD6-D67E-6344-ACEF-239C495DFC49}">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Avez-vous réalisé une évaluation de l'impact environnemental de vos activités touristiques sur la qualité de l'air et la gestion des déchets ?
Comment sensibilisez-vous vos employés et vos clients à l'importance du recyclage et de la réduction des déchets ?
Est-ce que vous avez connu des enjeux de qualité de l’air suite aux feux de forêt?</t>
      </text>
    </comment>
    <comment ref="D13" authorId="6" shapeId="0" xr:uid="{FCE15DCA-BDC4-0044-9AD8-077ECCDA8806}">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offrez des espaces verts aux clients? Est-ce que ces espaces sont sécuritaires?</t>
      </text>
    </comment>
    <comment ref="D14" authorId="7" shapeId="0" xr:uid="{01F2D5F6-318C-C24B-A5A0-B5DF1CAAC30C}">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Quelles opportunités de collaboration avec des entreprises urbaines et rurales pouvez-vous identifier pour développer des offres touristiques intégrées ?
Comment pourriez-vous impliquer les acteurs locaux dans la création de circuits touristiques qui valorisent les spécificités régionales ?
Est-ce que vous avez des partenariats avec les entreprises situées en zone plus rurale?</t>
      </text>
    </comment>
    <comment ref="D15" authorId="8" shapeId="0" xr:uid="{D9CE5BDB-09B4-E341-A64E-7E50D8F4BA27}">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avez une politique DD ou un plan d’actions qui incluent l’utilisation rationnelle des ressources, de l’adaptation aux changements climatiques?</t>
      </text>
    </comment>
    <comment ref="C16" authorId="0" shapeId="0" xr:uid="{00000000-0006-0000-0C00-00000E000000}">
      <text>
        <r>
          <rPr>
            <b/>
            <sz val="11"/>
            <color indexed="81"/>
            <rFont val="Tahoma"/>
            <family val="2"/>
          </rPr>
          <t xml:space="preserve">Cette cible vise à : </t>
        </r>
        <r>
          <rPr>
            <sz val="11"/>
            <color indexed="81"/>
            <rFont val="Tahoma"/>
            <family val="2"/>
          </rPr>
          <t xml:space="preserve">
Réduire le nombre de personnes tuées et le nombre de personnes touchées par les catastrophes
Réduire le montant des pertes économiques dues à ces catastrophes 
</t>
        </r>
      </text>
    </comment>
    <comment ref="D16" authorId="9" shapeId="0" xr:uid="{9E8CEE65-4C86-2B4B-9234-F2C76CC62534}">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avez déjà reçu de l’aide financière et technique pour la construction de bâtiments durables et résilients?</t>
      </text>
    </comment>
    <comment ref="H16" authorId="0" shapeId="0" xr:uid="{00000000-0006-0000-0C00-00000F000000}">
      <text>
        <r>
          <rPr>
            <b/>
            <sz val="11"/>
            <color indexed="81"/>
            <rFont val="Tahoma"/>
            <family val="2"/>
          </rPr>
          <t xml:space="preserve">
Indicateurs proposés :</t>
        </r>
        <r>
          <rPr>
            <sz val="11"/>
            <color indexed="81"/>
            <rFont val="Tahoma"/>
            <family val="2"/>
          </rPr>
          <t xml:space="preserve">
11.5.1 Nombre de décès, de disparus et de victimes suite à des catastrophes, pour 100 000 personnes
11.5.2 Pertes économiques directement attribuables aux catastrophes par rapport au PIB mondial, y compris les dommages causés aux infrastructures critiques et la perturbation des services de basea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Utilisateur</author>
    <author>tc={205DBC89-7185-2B43-AD75-81E67980B08A}</author>
    <author>tc={40D95755-3948-7849-B8A0-ADFF3D16E1ED}</author>
    <author>tc={DDFCCC3A-033E-1C4F-8FE6-26E7CF1D86AA}</author>
    <author>tc={258768B9-BA35-FA41-89D5-9B6E2BAF63E1}</author>
    <author>tc={1D53037E-4E4E-E744-B9F9-AF4455468B0E}</author>
    <author>tc={6AD5D61D-0841-8642-9A54-B8F0E7F67B59}</author>
    <author>tc={68E3C79B-74D4-604A-B881-6D29547D2FDD}</author>
    <author>tc={73676B89-9069-E649-AAF6-6DC342AD6240}</author>
    <author>tc={7DF51841-5B58-F541-A0D0-AFCE7517CA14}</author>
  </authors>
  <commentList>
    <comment ref="B4" authorId="0" shapeId="0" xr:uid="{00000000-0006-0000-0D00-000001000000}">
      <text>
        <r>
          <rPr>
            <b/>
            <sz val="12"/>
            <color rgb="FF000000"/>
            <rFont val="Tahoma"/>
            <family val="2"/>
          </rPr>
          <t xml:space="preserve">Cet objectif vise à augmenter les revenus des plus pauvres, mais également à assurer un accès aux services de base, et à protéger toute population des catastrophes naturelles ou causées par l'homme.
</t>
        </r>
        <r>
          <rPr>
            <b/>
            <sz val="12"/>
            <color rgb="FF000000"/>
            <rFont val="Tahoma"/>
            <family val="2"/>
          </rPr>
          <t xml:space="preserve">
</t>
        </r>
        <r>
          <rPr>
            <b/>
            <sz val="12"/>
            <color rgb="FF000000"/>
            <rFont val="Tahoma"/>
            <family val="2"/>
          </rPr>
          <t xml:space="preserve">Dans le cas d'un exercice de priorisation des cibles des ODD à l'échelle locale, rappelez-vous que les gouvernements locaux sont particulièrement concernés par cet ODD:
</t>
        </r>
        <r>
          <rPr>
            <sz val="12"/>
            <color rgb="FF000000"/>
            <rFont val="Tahoma"/>
            <family val="2"/>
          </rPr>
          <t xml:space="preserve">
</t>
        </r>
        <r>
          <rPr>
            <sz val="12"/>
            <color rgb="FF000000"/>
            <rFont val="Tahoma"/>
            <family val="2"/>
          </rPr>
          <t xml:space="preserve">Ils peuvent identifier les personnes vivant dans la pauvreté.
</t>
        </r>
        <r>
          <rPr>
            <sz val="12"/>
            <color rgb="FF000000"/>
            <rFont val="Tahoma"/>
            <family val="2"/>
          </rPr>
          <t xml:space="preserve">
</t>
        </r>
        <r>
          <rPr>
            <sz val="12"/>
            <color rgb="FF000000"/>
            <rFont val="Tahoma"/>
            <family val="2"/>
          </rPr>
          <t xml:space="preserve">Ils peuvent cibler les ressources et les services qui les aideront à en sortir.
</t>
        </r>
        <r>
          <rPr>
            <sz val="12"/>
            <color rgb="FF000000"/>
            <rFont val="Tahoma"/>
            <family val="2"/>
          </rPr>
          <t xml:space="preserve">
</t>
        </r>
        <r>
          <rPr>
            <sz val="12"/>
            <color rgb="FF000000"/>
            <rFont val="Tahoma"/>
            <family val="2"/>
          </rPr>
          <t xml:space="preserve">Ils sont chargés d'assurer les services de base au niveau local, tels que l'eau et l'assainissement. 
</t>
        </r>
        <r>
          <rPr>
            <sz val="12"/>
            <color rgb="FF000000"/>
            <rFont val="Tahoma"/>
            <family val="2"/>
          </rPr>
          <t xml:space="preserve">
</t>
        </r>
        <r>
          <rPr>
            <sz val="12"/>
            <color rgb="FF000000"/>
            <rFont val="Tahoma"/>
            <family val="2"/>
          </rPr>
          <t xml:space="preserve">Ils peuvent développer des stratégies locales de développement économique pour créer des emplois et augmenter les revenus. 
</t>
        </r>
        <r>
          <rPr>
            <sz val="12"/>
            <color rgb="FF000000"/>
            <rFont val="Tahoma"/>
            <family val="2"/>
          </rPr>
          <t xml:space="preserve">
</t>
        </r>
        <r>
          <rPr>
            <sz val="12"/>
            <color rgb="FF000000"/>
            <rFont val="Tahoma"/>
            <family val="2"/>
          </rPr>
          <t xml:space="preserve">Ils peuvent augmenter la résilience des populations aux chocs et aux catastrophes. 
</t>
        </r>
      </text>
    </comment>
    <comment ref="E5" authorId="0" shapeId="0" xr:uid="{00000000-0006-0000-0D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F5" authorId="0" shapeId="0" xr:uid="{00000000-0006-0000-0D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G5" authorId="0" shapeId="0" xr:uid="{00000000-0006-0000-0D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H5" authorId="0" shapeId="0" xr:uid="{00000000-0006-0000-0D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I5" authorId="0" shapeId="0" xr:uid="{00000000-0006-0000-0D00-000006000000}">
      <text>
        <r>
          <rPr>
            <sz val="12"/>
            <color indexed="81"/>
            <rFont val="Tahoma"/>
            <family val="2"/>
          </rPr>
          <t>Notez ici le niveau estimé de compétence (ou de responsabilité), sur le plan juridique, dont dispose l'administration nationale, régionale ou locale (selon le cas) pour agir sur chacune des cibles. 
Les valeurs numérales de 1 à 5 sont utilisées pour déterminer le niveau de compétence.
1 - Responsabilité exclusive du secteur public à l’échelle nationale.
2 - Responsabilité exclusive du secteur public à l’échelle locale.
3 - Responsabilité exclusive du secteur public partagée entre les échelles nationale et locale.
4 - Responsabilité partagée entre les secteurs public et privé. Le secteur privé a besoin du soutien du secteur public.
5- Responsabilité du secteur privé. Le secteur privé peut intervenir en toute autonomie</t>
        </r>
      </text>
    </comment>
    <comment ref="J5" authorId="0" shapeId="0" xr:uid="{00000000-0006-0000-0D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K5" authorId="0" shapeId="0" xr:uid="{00000000-0006-0000-0D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X5" authorId="0" shapeId="0" xr:uid="{00000000-0006-0000-0D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Y5" authorId="0" shapeId="0" xr:uid="{00000000-0006-0000-0D00-00000A000000}">
      <text>
        <r>
          <rPr>
            <sz val="11"/>
            <color indexed="81"/>
            <rFont val="Tahoma"/>
            <family val="2"/>
          </rPr>
          <t xml:space="preserve">
</t>
        </r>
        <r>
          <rPr>
            <sz val="12"/>
            <color indexed="81"/>
            <rFont val="Tahoma"/>
            <family val="2"/>
          </rPr>
          <t xml:space="preserve">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Z5" authorId="0" shapeId="0" xr:uid="{00000000-0006-0000-0D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D00-00000C000000}">
      <text>
        <r>
          <rPr>
            <b/>
            <sz val="11"/>
            <color indexed="81"/>
            <rFont val="Tahoma"/>
            <family val="2"/>
          </rPr>
          <t xml:space="preserve">Cette cible vise à : </t>
        </r>
        <r>
          <rPr>
            <sz val="11"/>
            <color indexed="81"/>
            <rFont val="Tahoma"/>
            <family val="2"/>
          </rPr>
          <t xml:space="preserve">
Parvenir à une gestion durable et à une utilisation rationnelle des ressources naturelles 
</t>
        </r>
      </text>
    </comment>
    <comment ref="D7" authorId="1" shapeId="0" xr:uid="{205DBC89-7185-2B43-AD75-81E67980B08A}">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Quelles pratiques actuelles en matière de consommation et de production sont les plus impactantes dans votre entreprise ?
Comment pouvez-vous prioriser l'approvisionnement en produits locaux et durables dans vos opérations ?
Avez-vous envisagé des partenariats avec des producteurs locaux pour réduire votre empreinte carbone ?
Comment pouvez-vous collaborer avec d'autres entreprises touristiques pour promouvoir des pratiques durables au sein de la région ?
Quelles pratiques avez-vous au sein de votre entreprise pour garantir la consommation et la production durable?</t>
      </text>
    </comment>
    <comment ref="H7" authorId="0" shapeId="0" xr:uid="{00000000-0006-0000-0D00-00000D000000}">
      <text>
        <r>
          <rPr>
            <sz val="11"/>
            <color indexed="81"/>
            <rFont val="Tahoma"/>
            <family val="2"/>
          </rPr>
          <t xml:space="preserve">
</t>
        </r>
        <r>
          <rPr>
            <b/>
            <sz val="11"/>
            <color indexed="81"/>
            <rFont val="Tahoma"/>
            <family val="2"/>
          </rPr>
          <t>Indicateurs proposés :</t>
        </r>
        <r>
          <rPr>
            <sz val="11"/>
            <color indexed="81"/>
            <rFont val="Tahoma"/>
            <family val="2"/>
          </rPr>
          <t xml:space="preserve">
12.2.1 Empreinte matérielle, empreinte matérielle par habitant et empreinte matérielle par unité de PIB
12.2.2 Consommation matérielle nationale, consommation matérielle nationale par habitant et consommation matérielle nationale par unité de PIB</t>
        </r>
      </text>
    </comment>
    <comment ref="C8" authorId="0" shapeId="0" xr:uid="{C60CC981-6ADA-4D3B-9B74-DF6EA86E9DC7}">
      <text>
        <r>
          <rPr>
            <b/>
            <sz val="11"/>
            <color indexed="81"/>
            <rFont val="Tahoma"/>
            <family val="2"/>
          </rPr>
          <t xml:space="preserve">Cette cible vise à : </t>
        </r>
        <r>
          <rPr>
            <sz val="11"/>
            <color indexed="81"/>
            <rFont val="Tahoma"/>
            <family val="2"/>
          </rPr>
          <t xml:space="preserve">
Parvenir à une gestion durable et à une utilisation rationnelle des ressources naturelles 
</t>
        </r>
      </text>
    </comment>
    <comment ref="D8" authorId="2" shapeId="0" xr:uid="{40D95755-3948-7849-B8A0-ADFF3D16E1ED}">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Quelles ressources naturelles (eau, énergie, biodiversité) utilisez-vous dans votre entreprise et comment suivez-vous leur consommation ?
Avez-vous évalué l'impact de vos activités sur les ressources naturelles locales ?
Quels objectifs spécifiques en matière de durabilité avez-vous définis pour réduire votre empreinte sur les ressources naturelles ?
Quelles pratiques de conservation des ressources naturelles avez-vous mises en place ou envisagez-vous d'implémenter ?
Comment vous assurez-vous que vos fournisseurs respectent des pratiques durables concernant l'utilisation des ressources naturelles ?</t>
      </text>
    </comment>
    <comment ref="H8" authorId="0" shapeId="0" xr:uid="{00000000-0006-0000-0D00-00000F000000}">
      <text>
        <r>
          <rPr>
            <b/>
            <sz val="11"/>
            <color indexed="81"/>
            <rFont val="Tahoma"/>
            <family val="2"/>
          </rPr>
          <t xml:space="preserve">
Indicateurs proposés :</t>
        </r>
        <r>
          <rPr>
            <sz val="11"/>
            <color indexed="81"/>
            <rFont val="Tahoma"/>
            <family val="2"/>
          </rPr>
          <t xml:space="preserve">
12.4.1 Nombre de parties aux accords multilatéraux sur l’environnement relatifs aux substances chimiques et autres déchets dangereux ayant satisfait à leurs engagements et obligations en communiquant les informations requises par chaque accord
12.4.2 Production de déchets dangereux par habitant et proportion de déchets dangereux traités, par type de traitement</t>
        </r>
      </text>
    </comment>
    <comment ref="C9" authorId="0" shapeId="0" xr:uid="{00000000-0006-0000-0D00-000010000000}">
      <text>
        <r>
          <rPr>
            <b/>
            <sz val="11"/>
            <color rgb="FF000000"/>
            <rFont val="Tahoma"/>
            <family val="2"/>
          </rPr>
          <t xml:space="preserve">Cette cible vise à : </t>
        </r>
        <r>
          <rPr>
            <sz val="11"/>
            <color rgb="FF000000"/>
            <rFont val="Tahoma"/>
            <family val="2"/>
          </rPr>
          <t xml:space="preserve">
</t>
        </r>
        <r>
          <rPr>
            <sz val="11"/>
            <color rgb="FF000000"/>
            <rFont val="Tahoma"/>
            <family val="2"/>
          </rPr>
          <t xml:space="preserve">Réduire la production de déchets
</t>
        </r>
      </text>
    </comment>
    <comment ref="D9" authorId="3" shapeId="0" xr:uid="{DDFCCC3A-033E-1C4F-8FE6-26E7CF1D86AA}">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 volume de déchets alimentaires générez-vous actuellement dans votre entreprise ?
Avez-vous mis en place un système pour mesurer et suivre vos déchets alimentaires au quotidien ?
Quelles étapes de votre chaîne d'approvisionnement contribuent le plus aux pertes alimentaires ?
Avez-vous identifié des fournisseurs qui pourraient améliorer la gestion des produits alimentaires pour réduire les déchets ?
Comment gérez-vous le stockage et la conservation des produits alimentaires pour minimiser le gaspillage ?
Quelles méthodes pouvez-vous adopter pour prolonger la durée de conservation des aliments (par exemple, techniques de conservation, emballages appropriés) ?
Comment élaborez-vous vos menus pour éviter le gaspillage alimentaire ?
Comment pouvez-vous sensibiliser vos clients à l'importance de la réduction des déchets alimentaires ?
Quelles initiatives pouvez-vous mettre en place pour encourager vos clients à prendre des portions appropriées et à éviter le gaspillage ?</t>
      </text>
    </comment>
    <comment ref="H9" authorId="0" shapeId="0" xr:uid="{00000000-0006-0000-0D00-000011000000}">
      <text>
        <r>
          <rPr>
            <b/>
            <sz val="11"/>
            <color indexed="81"/>
            <rFont val="Tahoma"/>
            <family val="2"/>
          </rPr>
          <t xml:space="preserve">
Indicateurs proposés :</t>
        </r>
        <r>
          <rPr>
            <sz val="11"/>
            <color indexed="81"/>
            <rFont val="Tahoma"/>
            <family val="2"/>
          </rPr>
          <t xml:space="preserve">
12.5.1 Taux de recyclage national, tonnes de matériaux recyclés</t>
        </r>
      </text>
    </comment>
    <comment ref="C10" authorId="0" shapeId="0" xr:uid="{D59E9197-0128-4FC6-A869-5239CA61AB8F}">
      <text>
        <r>
          <rPr>
            <b/>
            <sz val="11"/>
            <color indexed="81"/>
            <rFont val="Tahoma"/>
            <family val="2"/>
          </rPr>
          <t xml:space="preserve">Cette cible vise à : </t>
        </r>
        <r>
          <rPr>
            <sz val="11"/>
            <color indexed="81"/>
            <rFont val="Tahoma"/>
            <family val="2"/>
          </rPr>
          <t xml:space="preserve">
Instaurer une gestion écologiquement rationnelle des produits chimiques et des déchets tout au long de leur cycle de vie,
Réduire leur déversement dans l’air, l’eau et le sol
Minimiser leurs effets négatifs sur la santé et l’environnement </t>
        </r>
      </text>
    </comment>
    <comment ref="D10" authorId="4" shapeId="0" xr:uid="{258768B9-BA35-FA41-89D5-9B6E2BAF63E1}">
      <text>
        <t xml:space="preserve">[Commentaire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Quels types de produits chimiques utilisez-vous dans votre entreprise (nettoyants, pesticides, etc.) ?
Avez-vous envisagé d’utiliser des alternatives écologiques ou moins toxiques aux produits chimiques traditionnels ?
Quels critères utilisez-vous pour sélectionner des produits chimiques respectueux de l'environnement ?
Offrez-vous une formation à vos employés sur la manipulation sécuritaire des produits chimiques et l'importance de la gestion des déchets ?
Quelles mesures prenez-vous pour assurer un stockage sûr et approprié des produits chimiques et des déchets dangereux ?
</t>
      </text>
    </comment>
    <comment ref="H10" authorId="0" shapeId="0" xr:uid="{00000000-0006-0000-0D00-000013000000}">
      <text>
        <r>
          <rPr>
            <sz val="11"/>
            <color indexed="81"/>
            <rFont val="Tahoma"/>
            <family val="2"/>
          </rPr>
          <t xml:space="preserve">
</t>
        </r>
        <r>
          <rPr>
            <b/>
            <sz val="11"/>
            <color indexed="81"/>
            <rFont val="Tahoma"/>
            <family val="2"/>
          </rPr>
          <t>Indicateurs proposés :</t>
        </r>
        <r>
          <rPr>
            <sz val="11"/>
            <color indexed="81"/>
            <rFont val="Tahoma"/>
            <family val="2"/>
          </rPr>
          <t xml:space="preserve">
12.6.1 Nombre de sociétés publiant des rapports sur la viabilité</t>
        </r>
      </text>
    </comment>
    <comment ref="C11" authorId="0" shapeId="0" xr:uid="{E50D5159-83F0-4368-84F4-F80D5F3EDAFD}">
      <text>
        <r>
          <rPr>
            <b/>
            <sz val="11"/>
            <color rgb="FF000000"/>
            <rFont val="Tahoma"/>
            <family val="2"/>
          </rPr>
          <t xml:space="preserve">Cette cible vise à : </t>
        </r>
        <r>
          <rPr>
            <sz val="11"/>
            <color rgb="FF000000"/>
            <rFont val="Tahoma"/>
            <family val="2"/>
          </rPr>
          <t xml:space="preserve">
</t>
        </r>
        <r>
          <rPr>
            <sz val="11"/>
            <color rgb="FF000000"/>
            <rFont val="Tahoma"/>
            <family val="2"/>
          </rPr>
          <t xml:space="preserve">Réduire la production de déchets
</t>
        </r>
      </text>
    </comment>
    <comment ref="D11" authorId="5" shapeId="0" xr:uid="{1D53037E-4E4E-E744-B9F9-AF4455468B0E}">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Quels types de déchets votre entreprise génère-t-elle (déchets alimentaires, emballages, déchets plastiques, etc.) ?
Avez-vous réalisé une analyse des déchets pour comprendre leur composition et identifier les principales sources de déchets ?
Quelles initiatives avez-vous mises en place pour éviter la production de déchets à la source ?
Quels efforts faites-vous pour diminuer la quantité de déchets produits dans vos opérations quotidiennes ?</t>
      </text>
    </comment>
    <comment ref="C12" authorId="0" shapeId="0" xr:uid="{D46788AB-AAA3-4A0B-984A-5BC0F42AB549}">
      <text>
        <r>
          <rPr>
            <b/>
            <sz val="11"/>
            <color rgb="FF000000"/>
            <rFont val="Tahoma"/>
            <family val="2"/>
          </rPr>
          <t xml:space="preserve">Cette cible vise à : </t>
        </r>
        <r>
          <rPr>
            <sz val="11"/>
            <color rgb="FF000000"/>
            <rFont val="Tahoma"/>
            <family val="2"/>
          </rPr>
          <t xml:space="preserve">
</t>
        </r>
        <r>
          <rPr>
            <sz val="11"/>
            <color rgb="FF000000"/>
            <rFont val="Tahoma"/>
            <family val="2"/>
          </rPr>
          <t xml:space="preserve">Encourager les entreprises :
</t>
        </r>
        <r>
          <rPr>
            <sz val="11"/>
            <color rgb="FF000000"/>
            <rFont val="Tahoma"/>
            <family val="2"/>
          </rPr>
          <t xml:space="preserve">- à adopter des pratiques viables 
</t>
        </r>
        <r>
          <rPr>
            <sz val="11"/>
            <color rgb="FF000000"/>
            <rFont val="Tahoma"/>
            <family val="2"/>
          </rPr>
          <t xml:space="preserve">- à intégrer dans leurs rapports des informations sur la viabilité 
</t>
        </r>
      </text>
    </comment>
    <comment ref="D12" authorId="6" shapeId="0" xr:uid="{6AD5D61D-0841-8642-9A54-B8F0E7F67B59}">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produisez des rapports annuellement? Si oui, est-ce que vous intégrez vos pratiques durables au sein des rapports?
Comment définissez-vous la responsabilité sociale et environnementale au sein de votre entreprise ?
Quels objectifs spécifiques en matière de durabilité avez-vous fixés pour votre entreprise ?
Quels canaux utilisez-vous pour communiquer vos initiatives de durabilité à vos clients et parties prenantes ?</t>
      </text>
    </comment>
    <comment ref="D14" authorId="7" shapeId="0" xr:uid="{68E3C79B-74D4-604A-B881-6D29547D2FDD}">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Avez-vous évalué les besoins en formation de vos employés en matière de développement durable ?
Quelles compétences spécifiques souhaitez-vous que vos employés acquièrent concernant la durabilité ?
Quels types de programmes de formation sur le développement durable proposez-vous à vos employés ?
Quelles stratégies utilisez-vous pour sensibiliser vos employés à l'importance du développement durable ?
Vos employés ont-ils accès à des ressources et des outils d'information sur le développement durable (manuels, webinaires, articles, etc.) ?</t>
      </text>
    </comment>
    <comment ref="C15" authorId="0" shapeId="0" xr:uid="{E820C892-B72E-4632-81A9-2ECD5D3BE1E1}">
      <text>
        <r>
          <rPr>
            <b/>
            <sz val="11"/>
            <color rgb="FF000000"/>
            <rFont val="Tahoma"/>
            <family val="2"/>
          </rPr>
          <t xml:space="preserve">Cette cible vise à : </t>
        </r>
        <r>
          <rPr>
            <sz val="11"/>
            <color rgb="FF000000"/>
            <rFont val="Tahoma"/>
            <family val="2"/>
          </rPr>
          <t xml:space="preserve">
</t>
        </r>
        <r>
          <rPr>
            <sz val="11"/>
            <color rgb="FF000000"/>
            <rFont val="Tahoma"/>
            <family val="2"/>
          </rPr>
          <t xml:space="preserve">Fournir les moyens scientifiques et technologiques pour s’orienter vers des modes de consommation et de production plus durables 
</t>
        </r>
      </text>
    </comment>
    <comment ref="D15" authorId="8" shapeId="0" xr:uid="{73676B89-9069-E649-AAF6-6DC342AD6240}">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avez du soutien afin d’orienter vos pratiques vers des modes de consommation et de production plus durables?</t>
      </text>
    </comment>
    <comment ref="H15" authorId="0" shapeId="0" xr:uid="{00000000-0006-0000-0D00-000015000000}">
      <text>
        <r>
          <rPr>
            <b/>
            <sz val="11"/>
            <color indexed="81"/>
            <rFont val="Tahoma"/>
            <family val="2"/>
          </rPr>
          <t xml:space="preserve">
Indicateurs proposés :</t>
        </r>
        <r>
          <rPr>
            <sz val="11"/>
            <color indexed="81"/>
            <rFont val="Tahoma"/>
            <family val="2"/>
          </rPr>
          <t xml:space="preserve">
12.8.1 Degré d’intégration de i) l’éducation à la citoyenneté mondiale et ii) l’éducation au développement durable (y compris l’éducation aux changements climatiques) dans 
a) les politiques nationales d’éducation,
b) les programmes d’enseignement, 
c) la formation des enseignants et 
d) l’évaluation des étudiants</t>
        </r>
      </text>
    </comment>
    <comment ref="D16" authorId="9" shapeId="0" xr:uid="{7DF51841-5B58-F541-A0D0-AFCE7517CA14}">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L’entreprise aura accès aux outils pour établir un diagnostic en développement durable et analyser les politiques ou projets en place: GPC-ODD, GADD</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Utilisateur</author>
    <author>Benbelaid, Yasmine</author>
    <author>tc={20C2E693-C21E-0143-919F-2F6B4F6EF787}</author>
    <author>tc={10F6B5A3-85C2-4145-84CE-F8C6038C8969}</author>
    <author>tc={52978DFE-A864-4E44-9A0C-CB65F78F9201}</author>
    <author>tc={4BEC1C70-CAC6-6145-B592-CDF92F3C93ED}</author>
  </authors>
  <commentList>
    <comment ref="B2" authorId="0" shapeId="0" xr:uid="{00000000-0006-0000-0E00-000001000000}">
      <text>
        <r>
          <rPr>
            <b/>
            <sz val="9"/>
            <color indexed="81"/>
            <rFont val="Tahoma"/>
            <family val="2"/>
          </rPr>
          <t xml:space="preserve">Étant entendu que la Convention-cadre des Nations Unies sur les changements climatiques est la principale structure intergouvernementale et internationale de négociation de l’action à mener à l’échelle mondiale face aux changements climatiques. </t>
        </r>
      </text>
    </comment>
    <comment ref="B4" authorId="0" shapeId="0" xr:uid="{00000000-0006-0000-0E00-000002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F5" authorId="0" shapeId="0" xr:uid="{00000000-0006-0000-0E00-000004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G5" authorId="0" shapeId="0" xr:uid="{00000000-0006-0000-0E00-000005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H5" authorId="0" shapeId="0" xr:uid="{00000000-0006-0000-0E00-000006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I5" authorId="1" shapeId="0" xr:uid="{7953A04E-85BE-48C4-94AF-EEE75F1311BF}">
      <text>
        <r>
          <rPr>
            <b/>
            <sz val="9"/>
            <color indexed="81"/>
            <rFont val="Tahoma"/>
            <family val="2"/>
          </rPr>
          <t>Benbelaid, Yasmine:</t>
        </r>
        <r>
          <rPr>
            <sz val="9"/>
            <color indexed="81"/>
            <rFont val="Tahoma"/>
            <family val="2"/>
          </rPr>
          <t xml:space="preserve">
Notez ici le niveau estimé de compétence (ou de responsabilité), sur le plan juridique, dont dispose l'administration nationale, régionale ou locale (selon le cas) pour agir sur chacune des cibles. 
Les valeurs numérales de 1 à 5 sont utilisées pour déterminer le niveau de compétence.
1 - Responsabilité exclusive du secteur public à l’échelle nationale.
2 - Responsabilité exclusive du secteur public à l’échelle locale.
3 - Responsabilité exclusive du secteur public partagée entre les échelles nationale et locale.
4 - Responsabilité partagée entre les secteurs public et privé. Le secteur privé a besoin du soutien du secteur public.
5- Responsabilité du secteur privé. Le secteur privé peut intervenir en toute autonomie</t>
        </r>
      </text>
    </comment>
    <comment ref="J5" authorId="0" shapeId="0" xr:uid="{00000000-0006-0000-0E00-000008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K5" authorId="0" shapeId="0" xr:uid="{00000000-0006-0000-0E00-000009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X5" authorId="0" shapeId="0" xr:uid="{00000000-0006-0000-0E00-00000A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Y5" authorId="0" shapeId="0" xr:uid="{00000000-0006-0000-0E00-00000B000000}">
      <text>
        <r>
          <rPr>
            <sz val="11"/>
            <color indexed="81"/>
            <rFont val="Tahoma"/>
            <family val="2"/>
          </rPr>
          <t xml:space="preserve">
</t>
        </r>
        <r>
          <rPr>
            <sz val="12"/>
            <color indexed="81"/>
            <rFont val="Tahoma"/>
            <family val="2"/>
          </rPr>
          <t xml:space="preserve">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Z5" authorId="0" shapeId="0" xr:uid="{00000000-0006-0000-0E00-00000C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E00-00000D000000}">
      <text>
        <r>
          <rPr>
            <b/>
            <sz val="11"/>
            <color indexed="81"/>
            <rFont val="Tahoma"/>
            <family val="2"/>
          </rPr>
          <t xml:space="preserve">Cette cible vise à : </t>
        </r>
        <r>
          <rPr>
            <sz val="11"/>
            <color indexed="81"/>
            <rFont val="Tahoma"/>
            <family val="2"/>
          </rPr>
          <t xml:space="preserve">
Renforcer la résilience et les capacités d’adaptation face aux aléas climatiques
</t>
        </r>
        <r>
          <rPr>
            <b/>
            <sz val="11"/>
            <color indexed="81"/>
            <rFont val="Tahoma"/>
            <family val="2"/>
          </rPr>
          <t xml:space="preserve">
</t>
        </r>
      </text>
    </comment>
    <comment ref="D7" authorId="2" shapeId="0" xr:uid="{20C2E693-C21E-0143-919F-2F6B4F6EF787}">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Quelles sont les principales menaces climatiques identifiées pour votre entreprise ?
Disposez-vous d'un plan d'urgence pour faire face aux catastrophes naturelles (inondations, tempêtes, etc.) ?
Comment assurez-vous que tous les employés sont informés et préparés à réagir en cas d'événement climatique ?
Quelles mesures avez-vous prises pour adapter vos infrastructures aux effets du changement climatique (ex. : renforcement des bâtiments, amélioration du drainage) ?
Comment gérez-vous vos ressources en eau et en énergie pour faire face aux fluctuations climatiques ?
Collaborez-vous avec d'autres entreprises touristiques ou organisations locales pour renforcer la résilience collective face aux impacts climatiques ?</t>
      </text>
    </comment>
    <comment ref="H7" authorId="0" shapeId="0" xr:uid="{00000000-0006-0000-0E00-00000E000000}">
      <text>
        <r>
          <rPr>
            <b/>
            <sz val="11"/>
            <color indexed="81"/>
            <rFont val="Tahoma"/>
            <family val="2"/>
          </rPr>
          <t xml:space="preserve">
Indicateurs proposés :</t>
        </r>
        <r>
          <rPr>
            <sz val="11"/>
            <color indexed="81"/>
            <rFont val="Tahoma"/>
            <family val="2"/>
          </rPr>
          <t xml:space="preserve">
13.1.1 Nombre de pays ayant mis en place des stratégies nationales et locales pour la réduction des risques de catastrophe
13.1.2 Nombre de décès, de disparus et de victimes suite à des catastrophes, pour 100 000 personnes</t>
        </r>
      </text>
    </comment>
    <comment ref="C8" authorId="0" shapeId="0" xr:uid="{00000000-0006-0000-0E00-00000F000000}">
      <text>
        <r>
          <rPr>
            <b/>
            <sz val="11"/>
            <color indexed="81"/>
            <rFont val="Tahoma"/>
            <family val="2"/>
          </rPr>
          <t xml:space="preserve">Cette cible vise à : </t>
        </r>
        <r>
          <rPr>
            <sz val="11"/>
            <color indexed="81"/>
            <rFont val="Tahoma"/>
            <family val="2"/>
          </rPr>
          <t xml:space="preserve">
Incorporer des mesures relatives aux changements climatiques dans les politiques, les stratégies et la planification nationales 
</t>
        </r>
      </text>
    </comment>
    <comment ref="D8" authorId="3" shapeId="0" xr:uid="{10F6B5A3-85C2-4145-84CE-F8C6038C8969}">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avez des mesures relatives aux changements climatiques dans les politiques, les stratégies et planification du tourisme?</t>
      </text>
    </comment>
    <comment ref="H8" authorId="0" shapeId="0" xr:uid="{00000000-0006-0000-0E00-000010000000}">
      <text>
        <r>
          <rPr>
            <sz val="11"/>
            <color indexed="81"/>
            <rFont val="Tahoma"/>
            <family val="2"/>
          </rPr>
          <t xml:space="preserve">
</t>
        </r>
        <r>
          <rPr>
            <b/>
            <sz val="11"/>
            <color indexed="81"/>
            <rFont val="Tahoma"/>
            <family val="2"/>
          </rPr>
          <t>Indicateurs proposés :</t>
        </r>
        <r>
          <rPr>
            <sz val="11"/>
            <color indexed="81"/>
            <rFont val="Tahoma"/>
            <family val="2"/>
          </rPr>
          <t xml:space="preserve">
13.2.1 Nombre de pays ayant déclaré avoir mis en place ou mis en oeuvre une politique/une stratégie/un plan visant à améliorer leur aptitude à s’adapter aux incidences négatives des changements climatiques, à renforcer leur résilience face à ces changements et à favoriser de faibles émissions de gaz à effet de serre, sans menacer la production alimentaire (notamment un plan national d’adaptation, une contribution prévue déterminée au niveau national, une communication nationale et un rapport biennal actualisé, entre autres)</t>
        </r>
      </text>
    </comment>
    <comment ref="C9" authorId="0" shapeId="0" xr:uid="{4DB21EFB-8FF6-41E0-8875-902C539291A1}">
      <text>
        <r>
          <rPr>
            <b/>
            <sz val="11"/>
            <color rgb="FF000000"/>
            <rFont val="Tahoma"/>
            <family val="2"/>
          </rPr>
          <t xml:space="preserve">Cette cible vise à : </t>
        </r>
        <r>
          <rPr>
            <sz val="11"/>
            <color rgb="FF000000"/>
            <rFont val="Tahoma"/>
            <family val="2"/>
          </rPr>
          <t xml:space="preserve">
</t>
        </r>
        <r>
          <rPr>
            <sz val="11"/>
            <color rgb="FF000000"/>
            <rFont val="Tahoma"/>
            <family val="2"/>
          </rPr>
          <t xml:space="preserve">Améliorer l’éducation, la sensibilisation et les capacités individuelles et institutionnelles concernant :
</t>
        </r>
        <r>
          <rPr>
            <sz val="11"/>
            <color rgb="FF000000"/>
            <rFont val="Tahoma"/>
            <family val="2"/>
          </rPr>
          <t xml:space="preserve"> - l’adaptation aux changements climatiques
</t>
        </r>
        <r>
          <rPr>
            <sz val="11"/>
            <color rgb="FF000000"/>
            <rFont val="Tahoma"/>
            <family val="2"/>
          </rPr>
          <t xml:space="preserve"> - l’atténuation de leurs effets 
</t>
        </r>
        <r>
          <rPr>
            <sz val="11"/>
            <color rgb="FF000000"/>
            <rFont val="Tahoma"/>
            <family val="2"/>
          </rPr>
          <t xml:space="preserve"> - la réduction de leur impact 
</t>
        </r>
        <r>
          <rPr>
            <sz val="11"/>
            <color rgb="FF000000"/>
            <rFont val="Tahoma"/>
            <family val="2"/>
          </rPr>
          <t xml:space="preserve"> - les systèmes d’alerte rapide 
</t>
        </r>
        <r>
          <rPr>
            <sz val="11"/>
            <color rgb="FF000000"/>
            <rFont val="Tahoma"/>
            <family val="2"/>
          </rPr>
          <t xml:space="preserve">
</t>
        </r>
      </text>
    </comment>
    <comment ref="D9" authorId="4" shapeId="0" xr:uid="{52978DFE-A864-4E44-9A0C-CB65F78F9201}">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Quelles sont les principales lacunes en matière de connaissances sur les changements climatiques au sein de votre équipe ?
Quels types de programmes de formation avez-vous mis en place pour sensibiliser vos employés aux impacts des changements climatiques ?
Collaborez-vous avec des institutions académiques ou des organisations de recherche pour développer des ressources éducatives sur le changement climatique ?
Avez-vous envisagé d'organiser des ateliers ou des séminaires en partenariat avec des experts sur les questions climatiques ?
Comment informez-vous vos clients sur les initiatives que vous prenez pour atténuer l'impact environnemental et vous adapter aux changements climatiques ?</t>
      </text>
    </comment>
    <comment ref="C11" authorId="0" shapeId="0" xr:uid="{00000000-0006-0000-0E00-000011000000}">
      <text>
        <r>
          <rPr>
            <b/>
            <sz val="11"/>
            <color indexed="81"/>
            <rFont val="Tahoma"/>
            <family val="2"/>
          </rPr>
          <t xml:space="preserve">Cette cible vise à : </t>
        </r>
        <r>
          <rPr>
            <sz val="11"/>
            <color indexed="81"/>
            <rFont val="Tahoma"/>
            <family val="2"/>
          </rPr>
          <t xml:space="preserve">
Améliorer l’éducation, la sensibilisation et les capacités individuelles et institutionnelles concernant :
 - l’adaptation aux changements climatiques
 - l’atténuation de leurs effets 
 - la réduction de leur impact 
 - les systèmes d’alerte rapide 
</t>
        </r>
      </text>
    </comment>
    <comment ref="D11" authorId="5" shapeId="0" xr:uid="{4BEC1C70-CAC6-6145-B592-CDF92F3C93ED}">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avez des ressources financières et techniques pour les entreprises plus vulnérables de votre région ?
Avez-vous établi des partenariats avec des ONG ou des agences gouvernementales pour promouvoir le renforcement des capacités au sein des communautés vulnérables ?
Est-ce que vous avez du soutien de la part du gouvernement pour renforcer vos connaissances en termes de changements climatiques?</t>
      </text>
    </comment>
    <comment ref="H11" authorId="0" shapeId="0" xr:uid="{00000000-0006-0000-0E00-000012000000}">
      <text>
        <r>
          <rPr>
            <sz val="11"/>
            <color indexed="81"/>
            <rFont val="Tahoma"/>
            <family val="2"/>
          </rPr>
          <t xml:space="preserve">
</t>
        </r>
        <r>
          <rPr>
            <b/>
            <sz val="11"/>
            <color indexed="81"/>
            <rFont val="Tahoma"/>
            <family val="2"/>
          </rPr>
          <t>Indicateurs proposés :</t>
        </r>
        <r>
          <rPr>
            <sz val="11"/>
            <color indexed="81"/>
            <rFont val="Tahoma"/>
            <family val="2"/>
          </rPr>
          <t xml:space="preserve">
13.3.1 Nombre de pays ayant intégré dans leurs programmes d’enseignement primaire, secondaire et tertiaire les questions relatives à l’adaptation aux changements climatiques, à l’atténuation des effets de ces changements et à la réduction de leur impact, ainsi qu’aux systèmes d’alerte rapide
13.3.2 Nombre de pays ayant fait état du renforcement de leurs capacités institutionnelles, systémiques et individuelles pour favoriser les mesures d’adaptation et d’atténuation, le transfert de technologie et les actions en faveur du développement</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Utilisateur</author>
    <author>tc={C9403ABB-EF2E-C345-B2A6-D2B70F43822D}</author>
    <author>tc={B66C935A-6BA9-BA45-9ABE-C3F3B3C2C974}</author>
    <author>tc={F8C37E20-F149-7F42-85B3-17C0D522126B}</author>
    <author>tc={5C3FEC8E-DB90-B546-885C-0568C14300D2}</author>
    <author>tc={284D054A-FEE6-D046-84D7-50C766157980}</author>
    <author>tc={63022806-D28F-C14C-9AF6-2F84A69BE5AC}</author>
  </authors>
  <commentList>
    <comment ref="B4" authorId="0" shapeId="0" xr:uid="{00000000-0006-0000-0F00-000001000000}">
      <text>
        <r>
          <rPr>
            <b/>
            <sz val="12"/>
            <color rgb="FF000000"/>
            <rFont val="Tahoma"/>
            <family val="2"/>
          </rPr>
          <t xml:space="preserve">Cet objectif vise à augmenter les revenus des plus pauvres, mais également à assurer un accès aux services de base, et à protéger toute population des catastrophes naturelles ou causées par l'homme.
</t>
        </r>
        <r>
          <rPr>
            <b/>
            <sz val="12"/>
            <color rgb="FF000000"/>
            <rFont val="Tahoma"/>
            <family val="2"/>
          </rPr>
          <t xml:space="preserve">
</t>
        </r>
        <r>
          <rPr>
            <b/>
            <sz val="12"/>
            <color rgb="FF000000"/>
            <rFont val="Tahoma"/>
            <family val="2"/>
          </rPr>
          <t xml:space="preserve">Dans le cas d'un exercice de priorisation des cibles des ODD à l'échelle locale, rappelez-vous que les gouvernements locaux sont particulièrement concernés par cet ODD:
</t>
        </r>
        <r>
          <rPr>
            <sz val="12"/>
            <color rgb="FF000000"/>
            <rFont val="Tahoma"/>
            <family val="2"/>
          </rPr>
          <t xml:space="preserve">
</t>
        </r>
        <r>
          <rPr>
            <sz val="12"/>
            <color rgb="FF000000"/>
            <rFont val="Tahoma"/>
            <family val="2"/>
          </rPr>
          <t xml:space="preserve">Ils peuvent identifier les personnes vivant dans la pauvreté.
</t>
        </r>
        <r>
          <rPr>
            <sz val="12"/>
            <color rgb="FF000000"/>
            <rFont val="Tahoma"/>
            <family val="2"/>
          </rPr>
          <t xml:space="preserve">
</t>
        </r>
        <r>
          <rPr>
            <sz val="12"/>
            <color rgb="FF000000"/>
            <rFont val="Tahoma"/>
            <family val="2"/>
          </rPr>
          <t xml:space="preserve">Ils peuvent cibler les ressources et les services qui les aideront à en sortir.
</t>
        </r>
        <r>
          <rPr>
            <sz val="12"/>
            <color rgb="FF000000"/>
            <rFont val="Tahoma"/>
            <family val="2"/>
          </rPr>
          <t xml:space="preserve">
</t>
        </r>
        <r>
          <rPr>
            <sz val="12"/>
            <color rgb="FF000000"/>
            <rFont val="Tahoma"/>
            <family val="2"/>
          </rPr>
          <t xml:space="preserve">Ils sont chargés d'assurer les services de base au niveau local, tels que l'eau et l'assainissement. 
</t>
        </r>
        <r>
          <rPr>
            <sz val="12"/>
            <color rgb="FF000000"/>
            <rFont val="Tahoma"/>
            <family val="2"/>
          </rPr>
          <t xml:space="preserve">
</t>
        </r>
        <r>
          <rPr>
            <sz val="12"/>
            <color rgb="FF000000"/>
            <rFont val="Tahoma"/>
            <family val="2"/>
          </rPr>
          <t xml:space="preserve">Ils peuvent développer des stratégies locales de développement économique pour créer des emplois et augmenter les revenus. 
</t>
        </r>
        <r>
          <rPr>
            <sz val="12"/>
            <color rgb="FF000000"/>
            <rFont val="Tahoma"/>
            <family val="2"/>
          </rPr>
          <t xml:space="preserve">
</t>
        </r>
        <r>
          <rPr>
            <sz val="12"/>
            <color rgb="FF000000"/>
            <rFont val="Tahoma"/>
            <family val="2"/>
          </rPr>
          <t xml:space="preserve">Ils peuvent augmenter la résilience des populations aux chocs et aux catastrophes. 
</t>
        </r>
      </text>
    </comment>
    <comment ref="E5" authorId="0" shapeId="0" xr:uid="{00000000-0006-0000-0F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F5" authorId="0" shapeId="0" xr:uid="{00000000-0006-0000-0F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G5" authorId="0" shapeId="0" xr:uid="{00000000-0006-0000-0F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H5" authorId="0" shapeId="0" xr:uid="{00000000-0006-0000-0F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I5" authorId="0" shapeId="0" xr:uid="{00000000-0006-0000-0F00-000006000000}">
      <text>
        <r>
          <rPr>
            <sz val="12"/>
            <color indexed="81"/>
            <rFont val="Tahoma"/>
            <family val="2"/>
          </rPr>
          <t>Notez ici le niveau estimé de compétence (ou de responsabilité), sur le plan juridique, dont dispose l'administration nationale, régionale ou locale (selon le cas) pour agir sur chacune des cibles. 
Les valeurs numérales de 1 à 5 sont utilisées pour déterminer le niveau de compétence.
1 - Responsabilité exclusive du secteur public à l’échelle nationale.
2 - Responsabilité exclusive du secteur public à l’échelle locale.
3 - Responsabilité exclusive du secteur public partagée entre les échelles nationale et locale.
4 - Responsabilité partagée entre les secteurs public et privé. Le secteur privé a besoin du soutien du secteur public.
5- Responsabilité du secteur privé. Le secteur privé peut intervenir en toute autonomie.</t>
        </r>
      </text>
    </comment>
    <comment ref="J5" authorId="0" shapeId="0" xr:uid="{00000000-0006-0000-0F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K5" authorId="0" shapeId="0" xr:uid="{00000000-0006-0000-0F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X5" authorId="0" shapeId="0" xr:uid="{00000000-0006-0000-0F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Y5" authorId="0" shapeId="0" xr:uid="{00000000-0006-0000-0F00-00000A000000}">
      <text>
        <r>
          <rPr>
            <sz val="11"/>
            <color indexed="81"/>
            <rFont val="Tahoma"/>
            <family val="2"/>
          </rPr>
          <t xml:space="preserve">
</t>
        </r>
        <r>
          <rPr>
            <sz val="12"/>
            <color indexed="81"/>
            <rFont val="Tahoma"/>
            <family val="2"/>
          </rPr>
          <t xml:space="preserve">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Z5" authorId="0" shapeId="0" xr:uid="{00000000-0006-0000-0F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F00-00000C000000}">
      <text>
        <r>
          <rPr>
            <b/>
            <sz val="11"/>
            <color indexed="81"/>
            <rFont val="Tahoma"/>
            <family val="2"/>
          </rPr>
          <t xml:space="preserve">Cette cible vise à : </t>
        </r>
        <r>
          <rPr>
            <sz val="11"/>
            <color indexed="81"/>
            <rFont val="Tahoma"/>
            <family val="2"/>
          </rPr>
          <t xml:space="preserve">
Prévenir et réduire la pollution marine 
</t>
        </r>
      </text>
    </comment>
    <comment ref="D7" authorId="1" shapeId="0" xr:uid="{C9403ABB-EF2E-C345-B2A6-D2B70F43822D}">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qu’il y a un risque que vos activités polluent les eaux?</t>
      </text>
    </comment>
    <comment ref="H7" authorId="0" shapeId="0" xr:uid="{00000000-0006-0000-0F00-00000D000000}">
      <text>
        <r>
          <rPr>
            <b/>
            <sz val="11"/>
            <color rgb="FF000000"/>
            <rFont val="Tahoma"/>
            <family val="2"/>
          </rPr>
          <t xml:space="preserve">
</t>
        </r>
        <r>
          <rPr>
            <b/>
            <sz val="11"/>
            <color rgb="FF000000"/>
            <rFont val="Tahoma"/>
            <family val="2"/>
          </rPr>
          <t>Indicateurs proposés :</t>
        </r>
        <r>
          <rPr>
            <sz val="11"/>
            <color rgb="FF000000"/>
            <rFont val="Tahoma"/>
            <family val="2"/>
          </rPr>
          <t xml:space="preserve">
</t>
        </r>
        <r>
          <rPr>
            <sz val="11"/>
            <color rgb="FF000000"/>
            <rFont val="Tahoma"/>
            <family val="2"/>
          </rPr>
          <t>14.1.1 Indicateur du potentiel d’eutrophisation côtière (ICEP) et densité des débris de plastiques flottant en surface des océans</t>
        </r>
      </text>
    </comment>
    <comment ref="C8" authorId="0" shapeId="0" xr:uid="{2FE8763D-4E44-447F-B443-B7751DFAAC91}">
      <text>
        <r>
          <rPr>
            <b/>
            <sz val="11"/>
            <color indexed="81"/>
            <rFont val="Tahoma"/>
            <family val="2"/>
          </rPr>
          <t xml:space="preserve">Cette cible vise à : </t>
        </r>
        <r>
          <rPr>
            <sz val="11"/>
            <color indexed="81"/>
            <rFont val="Tahoma"/>
            <family val="2"/>
          </rPr>
          <t xml:space="preserve">
Gérer et protéger les écosystèmes marins et côtiers
Prendre des mesures en faveur de leur restauration 
Rétablir la santé et la productivité des océans </t>
        </r>
      </text>
    </comment>
    <comment ref="D8" authorId="2" shapeId="0" xr:uid="{B66C935A-6BA9-BA45-9ABE-C3F3B3C2C974}">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Quelles sont les activités de votre entreprise qui pourraient avoir un impact sur les écosystèmes marins et côtiers ?
Quelles mesures avez-vous mises en place pour minimiser votre empreinte écologique sur les écosystèmes marins et côtiers ?
Participez-vous à des initiatives de restauration des écosystèmes marins, comme la replantation de coraux ou la réhabilitation des zones humides ?
Comment sensibilisez-vous vos employés et vos clients à l'importance de la protection des écosystèmes marins ?</t>
      </text>
    </comment>
    <comment ref="D10" authorId="3" shapeId="0" xr:uid="{F8C37E20-F149-7F42-85B3-17C0D522126B}">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Comment assurez-vous la conformité de vos activités aux lois sur la pêche dans votre région ?
Avez-vous établi des partenariats avec des pêcheurs locaux pour promouvoir des pratiques de pêche durables ?
Travaillez-vous uniquement avec des fournisseurs qui respectent les normes de durabilité et qui peuvent prouver l'origine durable de leurs produits ?
Comment sensibilisez-vous vos clients à l'importance de la consommation de poissons provenant de sources durables ?</t>
      </text>
    </comment>
    <comment ref="D11" authorId="4" shapeId="0" xr:uid="{5C3FEC8E-DB90-B546-885C-0568C14300D2}">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Êtes-vous conscient des zones marines et côtières sensibles dans votre région et de leur importance écologique ?
Comment intégrez-vous les données scientifiques dans vos pratiques de gestion des zones marines et côtières ?
Avez-vous établi des partenariats avec des chercheurs ou des institutions académiques pour mieux comprendre l'écosystème marin ?
Comment collaborez-vous avec des experts pour améliorer vos pratiques de préservation ?
Comment sensibilisez-vous vos clients à l'importance de la préservation des zones marines et côtières ?</t>
      </text>
    </comment>
    <comment ref="D12" authorId="5" shapeId="0" xr:uid="{284D054A-FEE6-D046-84D7-50C766157980}">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Êtes-vous conscient des types de subventions qui existent dans le secteur de la pêche et de leur impact sur la durabilité des ressources marines ?
Avez-vous réfléchi à l'impact de la surcapacité de la flotte de pêche sur les écosystèmes marins et sur votre activité touristique ?
Quelles mesures prenez-vous pour encourager vos partenaires de pêche à adopter des pratiques durables et responsables ?</t>
      </text>
    </comment>
    <comment ref="D15" authorId="6" shapeId="0" xr:uid="{63022806-D28F-C14C-9AF6-2F84A69BE5AC}">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Quelles mesures prenez-vous pour vous assurer que les petits pêcheurs ont un accès équitable aux ressources marines dans votre région ?
Avez-vous établi des partenariats avec des coopératives de pêche ou des organisations de petits pêcheurs pour renforcer leur position sur le marché ?</t>
      </text>
    </comment>
    <comment ref="C16" authorId="0" shapeId="0" xr:uid="{00000000-0006-0000-0F00-00000E000000}">
      <text>
        <r>
          <rPr>
            <b/>
            <sz val="11"/>
            <color rgb="FF000000"/>
            <rFont val="Tahoma"/>
            <family val="2"/>
          </rPr>
          <t xml:space="preserve">Cette cible vise à : </t>
        </r>
        <r>
          <rPr>
            <sz val="11"/>
            <color rgb="FF000000"/>
            <rFont val="Tahoma"/>
            <family val="2"/>
          </rPr>
          <t xml:space="preserve">
</t>
        </r>
        <r>
          <rPr>
            <sz val="11"/>
            <color rgb="FF000000"/>
            <rFont val="Tahoma"/>
            <family val="2"/>
          </rPr>
          <t xml:space="preserve">Gérer et protéger les écosystèmes marins et côtiers
</t>
        </r>
        <r>
          <rPr>
            <sz val="11"/>
            <color rgb="FF000000"/>
            <rFont val="Tahoma"/>
            <family val="2"/>
          </rPr>
          <t xml:space="preserve">Prendre des mesures en faveur de leur restauration 
</t>
        </r>
        <r>
          <rPr>
            <sz val="11"/>
            <color rgb="FF000000"/>
            <rFont val="Tahoma"/>
            <family val="2"/>
          </rPr>
          <t xml:space="preserve">Rétablir la santé et la productivité des océans </t>
        </r>
      </text>
    </comment>
    <comment ref="H16" authorId="0" shapeId="0" xr:uid="{00000000-0006-0000-0F00-00000F000000}">
      <text>
        <r>
          <rPr>
            <b/>
            <sz val="11"/>
            <color indexed="81"/>
            <rFont val="Tahoma"/>
            <family val="2"/>
          </rPr>
          <t xml:space="preserve">
Indicateurs proposés :</t>
        </r>
        <r>
          <rPr>
            <sz val="11"/>
            <color indexed="81"/>
            <rFont val="Tahoma"/>
            <family val="2"/>
          </rPr>
          <t xml:space="preserve">
14.2.1 Proportion de zones économiques exclusives nationales gérées en utilisant des approches écosystémiques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Utilisateur</author>
    <author>tc={FBFDD705-700F-E846-A9B6-43B93425165F}</author>
    <author>tc={94DF480B-DF25-2248-9BAB-953B57AF9FEC}</author>
    <author>tc={4B857F24-86F7-454B-A405-79B47C34A8C4}</author>
    <author>tc={B4B26D02-75AC-1944-BF24-2FA2F3156DFF}</author>
    <author>tc={08CE1D93-D373-9B46-8BF0-95B1681E7C55}</author>
    <author>tc={AC445EE5-CD90-A941-BE60-94A611AC01D5}</author>
    <author>tc={A1115485-781D-7340-9BFA-3BE0DCB31EFC}</author>
    <author>tc={9F8EB13E-BAEA-0F44-8C67-DBA6AC57D9AB}</author>
  </authors>
  <commentList>
    <comment ref="B4" authorId="0" shapeId="0" xr:uid="{00000000-0006-0000-10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E5" authorId="0" shapeId="0" xr:uid="{00000000-0006-0000-10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F5" authorId="0" shapeId="0" xr:uid="{00000000-0006-0000-10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G5" authorId="0" shapeId="0" xr:uid="{00000000-0006-0000-10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H5" authorId="0" shapeId="0" xr:uid="{00000000-0006-0000-10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I5" authorId="0" shapeId="0" xr:uid="{00000000-0006-0000-1000-000006000000}">
      <text>
        <r>
          <rPr>
            <sz val="12"/>
            <color indexed="81"/>
            <rFont val="Tahoma"/>
            <family val="2"/>
          </rPr>
          <t>Notez ici le niveau estimé de compétence (ou de responsabilité), sur le plan juridique, dont dispose l'administration nationale, régionale ou locale (selon le cas) pour agir sur chacune des cibles. 
Les valeurs numérales de 1 à 5 sont utilisées pour déterminer le niveau de compétence.
1 - Responsabilité exclusive du secteur public à l’échelle nationale.
2 - Responsabilité exclusive du secteur public à l’échelle locale.
3 - Responsabilité exclusive du secteur public partagée entre les échelles nationale et locale.
4 - Responsabilité partagée entre les secteurs public et privé. Le secteur privé a besoin du soutien du secteur public.
5- Responsabilité du secteur privé. Le secteur privé peut intervenir en toute autonomie.</t>
        </r>
      </text>
    </comment>
    <comment ref="J5" authorId="0" shapeId="0" xr:uid="{00000000-0006-0000-10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K5" authorId="0" shapeId="0" xr:uid="{00000000-0006-0000-10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X5" authorId="0" shapeId="0" xr:uid="{00000000-0006-0000-10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Y5" authorId="0" shapeId="0" xr:uid="{00000000-0006-0000-1000-00000A000000}">
      <text>
        <r>
          <rPr>
            <sz val="11"/>
            <color indexed="81"/>
            <rFont val="Tahoma"/>
            <family val="2"/>
          </rPr>
          <t xml:space="preserve">
</t>
        </r>
        <r>
          <rPr>
            <sz val="12"/>
            <color indexed="81"/>
            <rFont val="Tahoma"/>
            <family val="2"/>
          </rPr>
          <t xml:space="preserve">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Z5" authorId="0" shapeId="0" xr:uid="{00000000-0006-0000-10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1000-00000C000000}">
      <text>
        <r>
          <rPr>
            <b/>
            <sz val="11"/>
            <color rgb="FF000000"/>
            <rFont val="Tahoma"/>
            <family val="2"/>
          </rPr>
          <t xml:space="preserve">Cette cible vise à : </t>
        </r>
        <r>
          <rPr>
            <sz val="11"/>
            <color rgb="FF000000"/>
            <rFont val="Tahoma"/>
            <family val="2"/>
          </rPr>
          <t xml:space="preserve">
</t>
        </r>
        <r>
          <rPr>
            <sz val="11"/>
            <color rgb="FF000000"/>
            <rFont val="Tahoma"/>
            <family val="2"/>
          </rPr>
          <t xml:space="preserve">Garantir la préservation, la restauration et l’exploitation durable des écosystèmes terrestres et d’eau douce
</t>
        </r>
      </text>
    </comment>
    <comment ref="D7" authorId="1" shapeId="0" xr:uid="{FBFDD705-700F-E846-A9B6-43B93425165F}">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Quelles initiatives votre entreprise a-t-elle mises en place pour restaurer les écosystèmes locaux, tels que les forêts et les zones humides ?
Comment votre entreprise peut-elle collaborer avec des organisations environnementales pour soutenir la restauration des écosystèmes ?
Avez-vous envisagé d’intégrer des activités touristiques qui mettent en valeur la biodiversité locale tout en sensibilisant les visiteurs à l’importance de ces écosystèmes ?
Comment gérez-vous les déchets générés par vos activités pour minimiser leur impact sur les écosystèmes environnants ?
Comment votre entreprise peut-elle contribuer à l’éducation des visiteurs sur l’importance de la conservation des écosystèmes terrestres et d'eau douce ?</t>
      </text>
    </comment>
    <comment ref="H7" authorId="0" shapeId="0" xr:uid="{00000000-0006-0000-1000-00000D000000}">
      <text>
        <r>
          <rPr>
            <b/>
            <sz val="11"/>
            <color rgb="FF000000"/>
            <rFont val="Tahoma"/>
            <family val="2"/>
          </rPr>
          <t xml:space="preserve">
</t>
        </r>
        <r>
          <rPr>
            <b/>
            <sz val="11"/>
            <color rgb="FF000000"/>
            <rFont val="Tahoma"/>
            <family val="2"/>
          </rPr>
          <t>Indicateurs proposés :</t>
        </r>
        <r>
          <rPr>
            <sz val="11"/>
            <color rgb="FF000000"/>
            <rFont val="Tahoma"/>
            <family val="2"/>
          </rPr>
          <t xml:space="preserve">
</t>
        </r>
        <r>
          <rPr>
            <sz val="11"/>
            <color rgb="FF000000"/>
            <rFont val="Tahoma"/>
            <family val="2"/>
          </rPr>
          <t xml:space="preserve">15.1.1 Proportion de la surface émergée du globe couverte par des zones forestières
</t>
        </r>
        <r>
          <rPr>
            <sz val="11"/>
            <color rgb="FF000000"/>
            <rFont val="Tahoma"/>
            <family val="2"/>
          </rPr>
          <t xml:space="preserve">
</t>
        </r>
        <r>
          <rPr>
            <sz val="11"/>
            <color rgb="FF000000"/>
            <rFont val="Tahoma"/>
            <family val="2"/>
          </rPr>
          <t>15.1.2 Proportion des sites importants pour la biodiversité terrestre et la biodiversité des eaux douces qui sont couverts par des aires protégées (par type d’écosystème)</t>
        </r>
      </text>
    </comment>
    <comment ref="C8" authorId="0" shapeId="0" xr:uid="{5D558C6D-0C93-4878-BB41-FD03F4EBD128}">
      <text>
        <r>
          <rPr>
            <b/>
            <sz val="11"/>
            <color indexed="81"/>
            <rFont val="Tahoma"/>
            <family val="2"/>
          </rPr>
          <t xml:space="preserve">Cette cible vise à : </t>
        </r>
        <r>
          <rPr>
            <sz val="11"/>
            <color indexed="81"/>
            <rFont val="Tahoma"/>
            <family val="2"/>
          </rPr>
          <t xml:space="preserve">
Promouvoir la gestion durable de tous les types de forêt
Mettre un terme à la déforestation
Restaurer les forêts dégradées 
Accroître le boisement et le reboisement
</t>
        </r>
      </text>
    </comment>
    <comment ref="D8" authorId="2" shapeId="0" xr:uid="{94DF480B-DF25-2248-9BAB-953B57AF9FEC}">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Quels sont les défis que vous rencontrez dans la promotion d'une gestion durable des forêts et comment comptez-vous les surmonter ?
Quelles pratiques de gestion durable des forêts votre entreprise a-t-elle adoptées dans ses opérations ?
Comment votre entreprise contribue-t-elle à la sensibilisation des visiteurs à l'importance de la préservation des forêts ?
Avez-vous envisagé des partenariats avec des organisations locales pour participer à des projets de reboisement ou de restauration des forêts ?
Comment mesurez-vous l'impact environnemental de vos activités sur les forêts environnantes ?</t>
      </text>
    </comment>
    <comment ref="D9" authorId="3" shapeId="0" xr:uid="{4B857F24-86F7-454B-A405-79B47C34A8C4}">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avez déjà connu des épisodes de sols dégradés, notamment par les inondations? 
Si oui, quelles mesures avez-vous mis en place pour restaurer les sols?</t>
      </text>
    </comment>
    <comment ref="D10" authorId="4" shapeId="0" xr:uid="{B4B26D02-75AC-1944-BF24-2FA2F3156DFF}">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avez des écosystèmes montagneux proche de votre entreprise? 
Quelles mesures avez-vous mises en place pour protéger la biodiversité dans les écosystèmes montagneux ?
Comment sensibilisez-vous vos clients à l'importance de la conservation des montagnes et de leur biodiversité ?
Quels partenariats avez-vous établis avec des organisations environnementales pour promouvoir la conservation des écosystèmes montagneux ?
Quelles initiatives de restauration écologique ou de protection de la faune et de la flore montagnardes avez-vous lancées ou soutenues ?</t>
      </text>
    </comment>
    <comment ref="D11" authorId="5" shapeId="0" xr:uid="{08CE1D93-D373-9B46-8BF0-95B1681E7C55}">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avez des espaces menacées sur votre site? 
Quelles actions concrètes avez-vous mises en place pour réduire votre empreinte écologique et la dégradation du milieu naturel ?
Comment évaluez-vous l'impact de vos activités touristiques sur la biodiversité locale et les espèces menacées ?
Quels protocoles avez-vous adoptés pour garantir que vos opérations ne nuisent pas aux habitats naturels des espèces en danger ?
Comment sensibilisez-vous vos clients à l'importance de la conservation de la biodiversité et des espèces menacées ?</t>
      </text>
    </comment>
    <comment ref="D15" authorId="6" shapeId="0" xr:uid="{AC445EE5-CD90-A941-BE60-94A611AC01D5}">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Comment votre entreprise prend-elle en compte la biodiversité locale lors de la planification de nouvelles activités ou infrastructures touristiques ?
Avez-vous effectué une évaluation de l'impact environnemental de vos projets touristiques pour identifier les risques pour les écosystèmes locaux ?
Comment pouvez-vous collaborer avec les autorités locales pour garantir que la planification touristique respecte et protège les habitats naturels ?
Quels sont les principaux écosystèmes de votre région, et comment votre entreprise contribue-t-elle à leur préservation dans vos pratiques et offres touristiques ?</t>
      </text>
    </comment>
    <comment ref="D16" authorId="7" shapeId="0" xr:uid="{A1115485-781D-7340-9BFA-3BE0DCB31EFC}">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avez reçu des subventions pour la préservation de la biodiversité et des écosystèmes?
Avez-vous exploré des partenariats avec des ONG ou des organismes gouvernementaux pour bénéficier de subventions ou de fonds pour la conservation ?
tes-vous en mesure de proposer des produits ou des services touristiques qui génèrent des revenus destinés à des projets de protection de l'environnement ?</t>
      </text>
    </comment>
    <comment ref="D17" authorId="8" shapeId="0" xr:uid="{9F8EB13E-BAEA-0F44-8C67-DBA6AC57D9AB}">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Avez-vous envisagé d'établir des partenariats avec des organisations environnementales pour bénéficier de leur expertise en gestion forestière et reboisement ?
Comment pouvez-vous intégrer des pratiques de gestion durable des forêts dans vos opérations touristiques pour attirer des financements et des subventions ?
Comment allez-vous sensibiliser vos clients à l'importance de la gestion durable des forêts et à la nécessité de soutenir vos initiatives de reboisement ?</t>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Utilisateur</author>
    <author>tc={70D42AD8-0AF9-724F-9392-B41A2E2836BF}</author>
    <author>tc={7099F2B0-3C3F-DE42-9A91-B878A9C0D534}</author>
    <author>tc={612ED763-7CDF-C84B-BF47-A68427BC63DE}</author>
    <author>tc={4053C124-9AB8-804C-9994-B1FEF662E3A0}</author>
    <author>tc={C3400FE4-2907-CF46-B0D2-6DDB01695DF6}</author>
  </authors>
  <commentList>
    <comment ref="B4" authorId="0" shapeId="0" xr:uid="{00000000-0006-0000-11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E5" authorId="0" shapeId="0" xr:uid="{00000000-0006-0000-11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F5" authorId="0" shapeId="0" xr:uid="{00000000-0006-0000-11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G5" authorId="0" shapeId="0" xr:uid="{00000000-0006-0000-11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H5" authorId="0" shapeId="0" xr:uid="{00000000-0006-0000-11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I5" authorId="0" shapeId="0" xr:uid="{00000000-0006-0000-1100-000006000000}">
      <text>
        <r>
          <rPr>
            <sz val="12"/>
            <color indexed="81"/>
            <rFont val="Tahoma"/>
            <family val="2"/>
          </rPr>
          <t>Notez ici le niveau estimé de compétence (ou de responsabilité), sur le plan juridique, dont dispose l'administration nationale, régionale ou locale (selon le cas) pour agir sur chacune des cibles. 
Les valeurs numérales de 1 à 5 sont utilisées pour déterminer le niveau de compétence.
1 - Responsabilité exclusive du secteur public à l’échelle nationale.
2 - Responsabilité exclusive du secteur public à l’échelle locale.
3 - Responsabilité exclusive du secteur public partagée entre les échelles nationale et locale.
4 - Responsabilité partagée entre les secteurs public et privé. Le secteur privé a besoin du soutien du secteur public.
5- Responsabilité du secteur privé. Le secteur privé peut intervenir en toute autonomie.</t>
        </r>
      </text>
    </comment>
    <comment ref="J5" authorId="0" shapeId="0" xr:uid="{00000000-0006-0000-11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K5" authorId="0" shapeId="0" xr:uid="{00000000-0006-0000-11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X5" authorId="0" shapeId="0" xr:uid="{00000000-0006-0000-11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Y5" authorId="0" shapeId="0" xr:uid="{00000000-0006-0000-1100-00000A000000}">
      <text>
        <r>
          <rPr>
            <sz val="11"/>
            <color indexed="81"/>
            <rFont val="Tahoma"/>
            <family val="2"/>
          </rPr>
          <t xml:space="preserve">
</t>
        </r>
        <r>
          <rPr>
            <sz val="12"/>
            <color indexed="81"/>
            <rFont val="Tahoma"/>
            <family val="2"/>
          </rPr>
          <t xml:space="preserve">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Z5" authorId="0" shapeId="0" xr:uid="{00000000-0006-0000-11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1100-00000C000000}">
      <text>
        <r>
          <rPr>
            <b/>
            <sz val="11"/>
            <color rgb="FF000000"/>
            <rFont val="Tahoma"/>
            <family val="2"/>
          </rPr>
          <t xml:space="preserve">Cette cible vise à : </t>
        </r>
        <r>
          <rPr>
            <sz val="11"/>
            <color rgb="FF000000"/>
            <rFont val="Tahoma"/>
            <family val="2"/>
          </rPr>
          <t xml:space="preserve">
</t>
        </r>
        <r>
          <rPr>
            <sz val="11"/>
            <color rgb="FF000000"/>
            <rFont val="Tahoma"/>
            <family val="2"/>
          </rPr>
          <t xml:space="preserve">Réduire la corruption et la pratique des pots-de-vin
</t>
        </r>
      </text>
    </comment>
    <comment ref="H7" authorId="0" shapeId="0" xr:uid="{00000000-0006-0000-1100-00000D000000}">
      <text>
        <r>
          <rPr>
            <sz val="11"/>
            <color indexed="81"/>
            <rFont val="Tahoma"/>
            <family val="2"/>
          </rPr>
          <t xml:space="preserve">
</t>
        </r>
        <r>
          <rPr>
            <b/>
            <sz val="11"/>
            <color indexed="81"/>
            <rFont val="Tahoma"/>
            <family val="2"/>
          </rPr>
          <t>Indicateurs proposés :</t>
        </r>
        <r>
          <rPr>
            <sz val="11"/>
            <color indexed="81"/>
            <rFont val="Tahoma"/>
            <family val="2"/>
          </rPr>
          <t xml:space="preserve">
16.5.1 Proportion de personnes ayant eu au moins une fois affaire à un agent public auquel elles ont versé un pot-de-vin ou qui leur a demandé un pot-de-vin au cours des 12 mois précédents
16.5.2 Proportion d’entreprises ayant eu au moins une fois affaire à un agent public auquel elles ont versé un pot-de-vin ou qui leur a demandé un pot-de-vin au cours des 12 mois précédents</t>
        </r>
      </text>
    </comment>
    <comment ref="C11" authorId="0" shapeId="0" xr:uid="{8E5809C1-4F6E-4B92-8709-A144ACB0A09F}">
      <text>
        <r>
          <rPr>
            <b/>
            <sz val="11"/>
            <color indexed="81"/>
            <rFont val="Tahoma"/>
            <family val="2"/>
          </rPr>
          <t xml:space="preserve">Cette cible vise à : </t>
        </r>
        <r>
          <rPr>
            <sz val="11"/>
            <color indexed="81"/>
            <rFont val="Tahoma"/>
            <family val="2"/>
          </rPr>
          <t xml:space="preserve">
Réduire la corruption et la pratique des pots-de-vin
</t>
        </r>
      </text>
    </comment>
    <comment ref="D11" authorId="1" shapeId="0" xr:uid="{70D42AD8-0AF9-724F-9392-B41A2E2836BF}">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Avez-vous déjà eu des enjeux de corruption ? 
Quels mécanismes avez-vous en place pour éviter la corruption au sein de l’entreprise?</t>
      </text>
    </comment>
    <comment ref="D12" authorId="2" shapeId="0" xr:uid="{7099F2B0-3C3F-DE42-9A91-B878A9C0D534}">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Quelles pratiques de gestion pouvez-vous mettre en œuvre pour garantir la transparence dans vos opérations et vos finances ?
Comment pouvez-vous mesurer et évaluer l'efficacité de vos opérations afin d'améliorer continuellement vos services et processus ?
Avez-vous mis en place des mécanismes de rétroaction pour recueillir les avis et suggestions de vos employés et de vos clients ?
Comment allez-vous assurer la responsabilité sociale de votre entreprise envers les communautés locales et l'environnement ?
Comment pouvez-vous établir des partenariats avec d'autres entreprises et organisations pour promouvoir des pratiques responsables et transparentes dans le secteur du tourisme ?</t>
      </text>
    </comment>
    <comment ref="D13" authorId="3" shapeId="0" xr:uid="{612ED763-7CDF-C84B-BF47-A68427BC63DE}">
      <text>
        <t xml:space="preserve">[Commentaire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Comment pouvez-vous encourager un climat de confiance et d'ouverture au sein de votre équipe pour favoriser la prise de décision collaborative ?
Quelles méthodes de consultation allez-vous mettre en place pour recueillir les idées et les opinions de tous les employés dans le processus décisionnel ?
</t>
      </text>
    </comment>
    <comment ref="D14" authorId="4" shapeId="0" xr:uid="{4053C124-9AB8-804C-9994-B1FEF662E3A0}">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Quelles plateformes régionales ou internationales pouvez-vous rejoindre pour représenter les intérêts des PME touristiques ?
Est-ce que vous participez à la gouvernance régionale (exemple: évènement de l’ATR, assises de l’Alliance Touristique) 
Avez-vous des représentants désignés pour participer à des réunions ou des forums régionaux ?
Comment pouvez-vous encourager vos employés et partenaires à s'impliquer dans des initiatives de gouvernance au niveau régional ?</t>
      </text>
    </comment>
    <comment ref="D16" authorId="5" shapeId="0" xr:uid="{C3400FE4-2907-CF46-B0D2-6DDB01695DF6}">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Quelles mesures avez-vous mises en place pour garantir que les informations sur vos services, vos prix et vos politiques soient facilement accessibles et compréhensibles pour le public ?
Comment assurez-vous que les clients et les parties prenantes soient informés de leurs droits, notamment en matière de protection des données personnelles et de sécurité ?
Offrez-vous des formations ou des ressources à vos employés pour qu'ils puissent comprendre et respecter les droits des clients en matière d'accès à l'information ?</t>
      </text>
    </comment>
    <comment ref="C18" authorId="0" shapeId="0" xr:uid="{80528332-5106-4AE6-851A-FC020D302CBA}">
      <text>
        <r>
          <rPr>
            <b/>
            <sz val="11"/>
            <color indexed="81"/>
            <rFont val="Tahoma"/>
            <family val="2"/>
          </rPr>
          <t xml:space="preserve">Cette cible vise à : </t>
        </r>
        <r>
          <rPr>
            <sz val="11"/>
            <color indexed="81"/>
            <rFont val="Tahoma"/>
            <family val="2"/>
          </rPr>
          <t xml:space="preserve">
Réduire la corruption et la pratique des pots-de-vin
</t>
        </r>
      </text>
    </comment>
    <comment ref="H18" authorId="0" shapeId="0" xr:uid="{E84694E2-858F-430B-96E7-C400CACB21D8}">
      <text>
        <r>
          <rPr>
            <sz val="11"/>
            <color indexed="81"/>
            <rFont val="Tahoma"/>
            <family val="2"/>
          </rPr>
          <t xml:space="preserve">
</t>
        </r>
        <r>
          <rPr>
            <b/>
            <sz val="11"/>
            <color indexed="81"/>
            <rFont val="Tahoma"/>
            <family val="2"/>
          </rPr>
          <t>Indicateurs proposés :</t>
        </r>
        <r>
          <rPr>
            <sz val="11"/>
            <color indexed="81"/>
            <rFont val="Tahoma"/>
            <family val="2"/>
          </rPr>
          <t xml:space="preserve">
16.5.1 Proportion de personnes ayant eu au moins une fois affaire à un agent public auquel elles ont versé un pot-de-vin ou qui leur a demandé un pot-de-vin au cours des 12 mois précédents
16.5.2 Proportion d’entreprises ayant eu au moins une fois affaire à un agent public auquel elles ont versé un pot-de-vin ou qui leur a demandé un pot-de-vin au cours des 12 mois précédents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B4" authorId="0" shapeId="0" xr:uid="{00000000-0006-0000-12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E5" authorId="0" shapeId="0" xr:uid="{00000000-0006-0000-12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F5" authorId="0" shapeId="0" xr:uid="{00000000-0006-0000-12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G5" authorId="0" shapeId="0" xr:uid="{00000000-0006-0000-12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H5" authorId="0" shapeId="0" xr:uid="{00000000-0006-0000-12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I5" authorId="0" shapeId="0" xr:uid="{00000000-0006-0000-1200-000006000000}">
      <text>
        <r>
          <rPr>
            <sz val="12"/>
            <color indexed="81"/>
            <rFont val="Tahoma"/>
            <family val="2"/>
          </rPr>
          <t>Notez ici le niveau estimé de compétence (ou de responsabilité), sur le plan juridique, dont dispose l'administration nationale, régionale ou locale (selon le cas) pour agir sur chacune des cibles. 
Les valeurs numérales de 1 à 5 sont utilisées pour déterminer le niveau de compétence.
1 - Responsabilité exclusive du secteur public à l’échelle nationale.
2 - Responsabilité exclusive du secteur public à l’échelle locale.
3 - Responsabilité exclusive du secteur public partagée entre les échelles nationale et locale.
4 - Responsabilité partagée entre les secteurs public et privé. Le secteur privé a besoin du soutien du secteur public.
5- Responsabilité du secteur privé. Le secteur privé peut intervenir en toute autonomie.</t>
        </r>
      </text>
    </comment>
    <comment ref="J5" authorId="0" shapeId="0" xr:uid="{00000000-0006-0000-12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K5" authorId="0" shapeId="0" xr:uid="{00000000-0006-0000-12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X5" authorId="0" shapeId="0" xr:uid="{00000000-0006-0000-12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Y5" authorId="0" shapeId="0" xr:uid="{00000000-0006-0000-1200-00000A000000}">
      <text>
        <r>
          <rPr>
            <sz val="11"/>
            <color indexed="81"/>
            <rFont val="Tahoma"/>
            <family val="2"/>
          </rPr>
          <t xml:space="preserve">
</t>
        </r>
        <r>
          <rPr>
            <sz val="12"/>
            <color indexed="81"/>
            <rFont val="Tahoma"/>
            <family val="2"/>
          </rPr>
          <t xml:space="preserve">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Z5" authorId="0" shapeId="0" xr:uid="{00000000-0006-0000-12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H7" authorId="0" shapeId="0" xr:uid="{00000000-0006-0000-1200-00000D000000}">
      <text>
        <r>
          <rPr>
            <b/>
            <sz val="11"/>
            <color rgb="FF000000"/>
            <rFont val="Tahoma"/>
            <family val="2"/>
          </rPr>
          <t xml:space="preserve">
</t>
        </r>
        <r>
          <rPr>
            <b/>
            <sz val="11"/>
            <color rgb="FF000000"/>
            <rFont val="Tahoma"/>
            <family val="2"/>
          </rPr>
          <t>Indicateurs proposés :</t>
        </r>
        <r>
          <rPr>
            <sz val="11"/>
            <color rgb="FF000000"/>
            <rFont val="Tahoma"/>
            <family val="2"/>
          </rPr>
          <t xml:space="preserve">
</t>
        </r>
        <r>
          <rPr>
            <sz val="11"/>
            <color rgb="FF000000"/>
            <rFont val="Tahoma"/>
            <family val="2"/>
          </rPr>
          <t>17.7.1 Montant total des financements approuvés pour les pays en développement aux fins de la promotion de la mise au point, du transfert et de la diffusion de technologies respectueuses de l’environnement</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Utilisateur</author>
    <author>Benbelaid, Yasmine</author>
  </authors>
  <commentList>
    <comment ref="D3" authorId="0" shapeId="0" xr:uid="{00000000-0006-0000-1300-000001000000}">
      <text>
        <r>
          <rPr>
            <sz val="11"/>
            <color indexed="81"/>
            <rFont val="Tahoma"/>
            <family val="2"/>
          </rPr>
          <t xml:space="preserve">
Préciser dans cette colonne les enjeux locaux qui pourraient être associés à chacune des cibles. Les enjeux peuvent être liés à des spécificités locales, à des pressions externes, à des contextes locaux temporaires ou permanents. 
</t>
        </r>
        <r>
          <rPr>
            <b/>
            <sz val="11"/>
            <color indexed="81"/>
            <rFont val="Tahoma"/>
            <family val="2"/>
          </rPr>
          <t xml:space="preserve">Voici quelques exemples d'enjeux locaux qui peuvent être associés aux cibles de l'ODD 2 : </t>
        </r>
        <r>
          <rPr>
            <sz val="11"/>
            <color indexed="81"/>
            <rFont val="Tahoma"/>
            <family val="2"/>
          </rPr>
          <t xml:space="preserve">
-Prix élevés des aliments
-Diminution de la qualité nutritionnelle des aliments disponibles localement
-Baisse de productivité des sols causés par les pratiques agricoles non durables
-Impacts des changements climatiques sur la productivité agricole
-Dépendance aux marchés extérieurs
-Perte de diversité génétique dans les cultures locales
-Conséquences du dumping agroalimentaire
-Impacts écologiques de l'agriculture
-Manque de relève agricole
-Appropriation des terres par des acteurs externes
-Etc.</t>
        </r>
      </text>
    </comment>
    <comment ref="G3" authorId="0" shapeId="0" xr:uid="{00000000-0006-0000-1300-000002000000}">
      <text>
        <r>
          <rPr>
            <sz val="11"/>
            <color indexed="81"/>
            <rFont val="Tahoma"/>
            <family val="2"/>
          </rPr>
          <t xml:space="preserve">
Inscrire dans cette colonne les actions et mesures qui ont déjà été planifiées ou mises en œuvre par la collectivité locale qui peuvent contribuer à l'atteinte de cette cible. 
C'est en quelque sorte une justification du niveau d'atteinte de la cible, une cbile atteinte devrait pouvoir s'expliquer par plusieurs éléments positifs déjà présents au niveau local.
Utilisez l'ensemble des informations à votre dispositions pour documenter cette section.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indicateurs de suivi pertinents
-Les financements disponibles
</t>
        </r>
      </text>
    </comment>
    <comment ref="I3" authorId="0" shapeId="0" xr:uid="{00000000-0006-0000-1300-000003000000}">
      <text>
        <r>
          <rPr>
            <sz val="11"/>
            <color indexed="81"/>
            <rFont val="Tahoma"/>
            <family val="2"/>
          </rPr>
          <t xml:space="preserve">
Inscrire dans cette colonne tous les commentaires pertinent en lien avec les compétences pour l'action de la collectivité locale en lien avec chaque cible. 
C'est en quelque sorte une justification du niveau de compétence que vous avez déterminé. Ces justifications doivent référer aux capacités d'action réelles sur le terrain, et non exclusivement à la situation prévue dans les textes législatif. 
Précisez par exemple : 
- La nature des compétences déléguées à l'échelon local;
- Les ressources humaines, financières et techniques disponibles à l'échelle locale;
- Les partenaires en place à l'échelle locale qui peuvent agir sur la cible;
- La nature des relations avec l'État concernant les enjeux de la cible.</t>
        </r>
        <r>
          <rPr>
            <sz val="10"/>
            <color indexed="81"/>
            <rFont val="Tahoma"/>
            <family val="2"/>
          </rPr>
          <t xml:space="preserve">
</t>
        </r>
      </text>
    </comment>
    <comment ref="BJ3" authorId="0" shapeId="0" xr:uid="{00000000-0006-0000-1300-000004000000}">
      <text>
        <r>
          <rPr>
            <sz val="11"/>
            <color indexed="81"/>
            <rFont val="Tahoma"/>
            <family val="2"/>
          </rPr>
          <t xml:space="preserve">
</t>
        </r>
        <r>
          <rPr>
            <sz val="12"/>
            <color indexed="81"/>
            <rFont val="Tahoma"/>
            <family val="2"/>
          </rPr>
          <t xml:space="preserve">Inscrivez ici les nouvelles suggestions de stratégies d'action pouvant contribuer à l'atteinte de la cible au niveau local. 
Ces nouvelles pistes d'action peuvent émerger des étapes subséquentes à l'analyse. 
Les propositions devront par la suite faire l'objet d'un processus de priorisation. Les actions retenues devront faire l'objet d'une analyse de faisabilité et d'impact. </t>
        </r>
      </text>
    </comment>
    <comment ref="BK3" authorId="0" shapeId="0" xr:uid="{00000000-0006-0000-1300-000005000000}">
      <text>
        <r>
          <rPr>
            <sz val="11"/>
            <color indexed="81"/>
            <rFont val="Tahoma"/>
            <family val="2"/>
          </rPr>
          <t xml:space="preserve">
Exposer dans cette colonne des interrelations potentielles entre les cibles. Mettre en exergue ici d'autres cibles sur lesquelles les actions spécifiques proposées sont susceptibles d'avoir un impact positif. 
Pour déterminer ces synegies, il pourrait être de se référer au document de l'ICSU (2015) : Review of Targets for the Sustainable Development Goals: The Science Perspective.</t>
        </r>
      </text>
    </comment>
    <comment ref="C75" authorId="0" shapeId="0" xr:uid="{D47C8A89-FFCE-4823-881C-EB437B7137B8}">
      <text>
        <r>
          <rPr>
            <b/>
            <sz val="11"/>
            <color rgb="FF000000"/>
            <rFont val="Tahoma"/>
            <family val="2"/>
          </rPr>
          <t xml:space="preserve">Cette cible vise à : </t>
        </r>
        <r>
          <rPr>
            <sz val="11"/>
            <color rgb="FF000000"/>
            <rFont val="Tahoma"/>
            <family val="2"/>
          </rPr>
          <t xml:space="preserve">
</t>
        </r>
        <r>
          <rPr>
            <sz val="11"/>
            <color rgb="FF000000"/>
            <rFont val="Tahoma"/>
            <family val="2"/>
          </rPr>
          <t xml:space="preserve">Réduire la production de déchets
</t>
        </r>
      </text>
    </comment>
    <comment ref="C83" authorId="1" shapeId="0" xr:uid="{1DD24DE2-4D1C-4E92-9740-0E3105011986}">
      <text>
        <r>
          <rPr>
            <b/>
            <sz val="9"/>
            <color indexed="81"/>
            <rFont val="Tahoma"/>
            <family val="2"/>
          </rPr>
          <t>Benbelaid, Yasmine:</t>
        </r>
        <r>
          <rPr>
            <sz val="9"/>
            <color indexed="81"/>
            <rFont val="Tahoma"/>
            <family val="2"/>
          </rPr>
          <t xml:space="preserve">
exemple action: 
(1) Rester informer des principaux enjeux climatiques en Mauricie. 
(2)Limiter les impacts du tourisme sur les environnements.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Utilisateur</author>
    <author>Benbelaid, Yasmine</author>
    <author>tc={45E0B923-66F9-D242-82AC-E251DE62B75B}</author>
    <author>tc={3365BFA7-1422-4F41-B57D-F15DC3DA84EA}</author>
    <author>tc={5993D01F-BD8D-6344-BA4D-28CC6A0FF551}</author>
    <author>tc={17BC8CCC-1809-CC40-BED6-822809B9D3E7}</author>
  </authors>
  <commentList>
    <comment ref="B4" authorId="0" shapeId="0" xr:uid="{00000000-0006-0000-03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E5" authorId="0" shapeId="0" xr:uid="{00000000-0006-0000-03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F5" authorId="0" shapeId="0" xr:uid="{00000000-0006-0000-03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G5" authorId="0" shapeId="0" xr:uid="{00000000-0006-0000-03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H5" authorId="0" shapeId="0" xr:uid="{00000000-0006-0000-03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I5" authorId="1" shapeId="0" xr:uid="{1ED98DA7-26BE-4CD0-92AD-37A111DD9C9D}">
      <text>
        <r>
          <rPr>
            <b/>
            <sz val="9"/>
            <color indexed="81"/>
            <rFont val="Tahoma"/>
            <family val="2"/>
          </rPr>
          <t>Benbelaid, Yasmine:</t>
        </r>
        <r>
          <rPr>
            <sz val="9"/>
            <color indexed="81"/>
            <rFont val="Tahoma"/>
            <family val="2"/>
          </rPr>
          <t xml:space="preserve">
Les valeurs numérales de 1 à 5 sont utilisées pour déterminer le niveau de compétence.
1 - Responsabilité exclusive du secteur public à l’échelle nationale.
2 - Responsabilité exclusive du secteur public à l’échelle locale.
3 - Responsabilité exclusive du secteur public partagée entre les échelles nationale et locale.
4 - Responsabilité partagée entre les secteurs public et privé. Le secteur privé a besoin du soutien du secteur public.
5- Responsabilité du secteur privé. Le secteur privé peut intervenir en toute autonomie dans le respect</t>
        </r>
      </text>
    </comment>
    <comment ref="J5" authorId="0" shapeId="0" xr:uid="{00000000-0006-0000-03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K5" authorId="0" shapeId="0" xr:uid="{00000000-0006-0000-03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X5" authorId="0" shapeId="0" xr:uid="{00000000-0006-0000-03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Y5" authorId="0" shapeId="0" xr:uid="{00000000-0006-0000-0300-00000A000000}">
      <text>
        <r>
          <rPr>
            <sz val="12"/>
            <color indexed="81"/>
            <rFont val="Tahoma"/>
            <family val="2"/>
          </rPr>
          <t xml:space="preserve">
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Z5" authorId="0" shapeId="0" xr:uid="{00000000-0006-0000-03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H7" authorId="0" shapeId="0" xr:uid="{00000000-0006-0000-0300-00000D000000}">
      <text>
        <r>
          <rPr>
            <b/>
            <sz val="11"/>
            <color indexed="81"/>
            <rFont val="Tahoma"/>
            <family val="2"/>
          </rPr>
          <t xml:space="preserve">
Indicateurs proposés : </t>
        </r>
        <r>
          <rPr>
            <sz val="11"/>
            <color indexed="81"/>
            <rFont val="Tahoma"/>
            <family val="2"/>
          </rPr>
          <t xml:space="preserve">
2.4.1 Proportion des zones agricoles exploitées de manière productive et durable</t>
        </r>
      </text>
    </comment>
    <comment ref="H8" authorId="0" shapeId="0" xr:uid="{A14FF9EF-6B9F-4425-8B63-7F512862BEEE}">
      <text>
        <r>
          <rPr>
            <b/>
            <sz val="11"/>
            <color indexed="81"/>
            <rFont val="Tahoma"/>
            <family val="2"/>
          </rPr>
          <t xml:space="preserve">
Indicateurs proposés : </t>
        </r>
        <r>
          <rPr>
            <sz val="11"/>
            <color indexed="81"/>
            <rFont val="Tahoma"/>
            <family val="2"/>
          </rPr>
          <t xml:space="preserve">
2.4.1 Proportion des zones agricoles exploitées de manière productive et durable</t>
        </r>
      </text>
    </comment>
    <comment ref="D9" authorId="2" shapeId="0" xr:uid="{45E0B923-66F9-D242-82AC-E251DE62B75B}">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Quels partenariats actuels ou potentiels avez-vous avec des petits producteurs alimentaires, des éleveurs ou des pêcheurs locaux ?
Comment pouvez-vous renforcer ces partenariats pour mettre en valeur leurs produits dans vos offres touristiques ?
Comment pourriez-vous intégrer les produits locaux dans vos expériences touristiques (restaurants, visites guidées, ateliers de transformation alimentaire) ?
Comment pouvez-vous encourager la participation des femmes et des communautés autochtones dans vos initiatives agrotouristiques ?
Quelles mesures pouvez-vous prendre pour assurer que les producteurs locaux bénéficient économiquement des activités agrotouristiques que vous organisez ?</t>
      </text>
    </comment>
    <comment ref="H9" authorId="0" shapeId="0" xr:uid="{37F696B3-1AE0-42AA-87C5-587AA19FE77C}">
      <text>
        <r>
          <rPr>
            <b/>
            <sz val="11"/>
            <color indexed="81"/>
            <rFont val="Tahoma"/>
            <family val="2"/>
          </rPr>
          <t xml:space="preserve">
Indicateurs proposés : </t>
        </r>
        <r>
          <rPr>
            <sz val="11"/>
            <color indexed="81"/>
            <rFont val="Tahoma"/>
            <family val="2"/>
          </rPr>
          <t xml:space="preserve">
2.4.1 Proportion des zones agricoles exploitées de manière productive et durable</t>
        </r>
      </text>
    </comment>
    <comment ref="D10" authorId="3" shapeId="0" xr:uid="{3365BFA7-1422-4F41-B57D-F15DC3DA84EA}">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Comment intégrez-vous l'agriculture biologique ou d'autres méthodes respectueuses de l'environnement dans vos activités touristiques ?
Avez-vous envisagé de collaborer avec des agriculteurs pour intégrer la biodiversité dans vos visites (par exemple, en sensibilisant les visiteurs à la faune et à la flore locales) ?
Comment aidez-vous les petits producteurs à s'adapter aux changements climatiques dans leurs pratiques agricoles (ex. utilisation de cultures résistantes à la sécheresse, systèmes d'irrigation durables) ?
Vos activités touristiques intègrent-elles des initiatives pour sensibiliser les visiteurs aux impacts des changements climatiques sur l’agriculture locale et les écosystèmes ?
Quels types de mesures de résilience sont en place pour aider les producteurs locaux à se préparer aux phénomènes météorologiques extrêmes, tels que les inondations ou les sécheresses ?
Comment vos activités touristiques contribuent-elles à la création d’un réseau de producteurs et d’agriculteurs locaux qui partagent des pratiques alimentaires durables ?
Existe-t-il des possibilités pour travailler avec des experts en agriculture durable ou en environnement afin d’aider les producteurs locaux à améliorer leur productivité tout en préservant les écosystèmes ?
Comment pouvez-vous encourager et soutenir les producteurs locaux dans la mise en œuvre de pratiques agricoles résilientes et respectueuses de l'environnement ?</t>
      </text>
    </comment>
    <comment ref="H10" authorId="0" shapeId="0" xr:uid="{FA65C592-A99A-4C09-9830-D12F7ACAA378}">
      <text>
        <r>
          <rPr>
            <b/>
            <sz val="11"/>
            <color indexed="81"/>
            <rFont val="Tahoma"/>
            <family val="2"/>
          </rPr>
          <t xml:space="preserve">
Indicateurs proposés : </t>
        </r>
        <r>
          <rPr>
            <sz val="11"/>
            <color indexed="81"/>
            <rFont val="Tahoma"/>
            <family val="2"/>
          </rPr>
          <t xml:space="preserve">
2.4.1 Proportion des zones agricoles exploitées de manière productive et durable</t>
        </r>
      </text>
    </comment>
    <comment ref="D11" authorId="4" shapeId="0" xr:uid="{5993D01F-BD8D-6344-BA4D-28CC6A0FF551}">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Comment votre entreprise collabore-t-elle avec les agriculteurs et éleveurs locaux pour promouvoir et préserver la diversité génétique des semences, des cultures et des races animales locales ?
Avez-vous envisagé de travailler avec des banques de semences ou des initiatives de conservation pour sensibiliser les visiteurs à la préservation de la biodiversité agricole ?
Comment pouvez-vous valoriser et promouvoir les pratiques agricoles traditionnelles qui préservent la biodiversité, par exemple les techniques locales de culture ou d’élevage respectueuses des écosystèmes ?
Y a-t-il des artisans locaux, des agriculteurs ou des éleveurs qui pourraient partager leur savoir-faire avec les visiteurs dans le cadre de votre offre touristique ?
Comment pourriez-vous sensibiliser les visiteurs à l’importance de ce savoir traditionnel pour la préservation de la biodiversité locale ?
Comment travaillez-vous avec les communautés autochtones ou locales pour garantir que leur savoir traditionnel sur les ressources génétiques soit respecté et mis en valeur ?
vez-vous exploré des collaborations avec des centres de conservation des semences ou des banques de gènes régionales pour aider à sensibiliser le public à la nécessité de protéger la diversité des espèces végétales et animales ?</t>
      </text>
    </comment>
    <comment ref="H11" authorId="0" shapeId="0" xr:uid="{7D973ED0-25BE-47DC-8357-7141EBF50FF1}">
      <text>
        <r>
          <rPr>
            <b/>
            <sz val="11"/>
            <color indexed="81"/>
            <rFont val="Tahoma"/>
            <family val="2"/>
          </rPr>
          <t xml:space="preserve">
Indicateurs proposés : </t>
        </r>
        <r>
          <rPr>
            <sz val="11"/>
            <color indexed="81"/>
            <rFont val="Tahoma"/>
            <family val="2"/>
          </rPr>
          <t xml:space="preserve">
2.4.1 Proportion des zones agricoles exploitées de manière productive et durable</t>
        </r>
      </text>
    </comment>
    <comment ref="D12" authorId="5" shapeId="0" xr:uid="{17BC8CCC-1809-CC40-BED6-822809B9D3E7}">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Comment votre entreprise pourrait-elle contribuer à l'amélioration de l'infrastructure rurale (routes, accès à l'eau, électricité, internet) dans les communautés locales où elle opère ?
Votre entreprise travaille-t-elle avec des exploitations agricoles locales qui pourraient bénéficier d'une amélioration des infrastructures de transport, de stockage ou de distribution ?
Comment pourriez-vous soutenir les services de recherche et de vulgarisation agricoles locaux pour encourager l'innovation dans les pratiques agricoles et améliorer la productivité des petites exploitations familiales ?
Est-ce que votre entreprise collabore avec des centres de recherche agricole ou des universités locales pour promouvoir la recherche appliquée dans le domaine de l’agriculture durable ?
Comment votre entreprise peut-elle encourager l'adoption de technologies agricoles innovantes par les agriculteurs locaux pour améliorer la résilience aux changements climatiques et accroître la productivité ?
Existe-t-il des opportunités pour financer ou cofinancer des initiatives locales qui favorisent l'introduction de ces technologies dans le cadre de vos activités touristiques ?</t>
      </text>
    </comment>
    <comment ref="H12" authorId="0" shapeId="0" xr:uid="{A3156596-183A-47AE-B0EA-55295877C27C}">
      <text>
        <r>
          <rPr>
            <b/>
            <sz val="11"/>
            <color indexed="81"/>
            <rFont val="Tahoma"/>
            <family val="2"/>
          </rPr>
          <t xml:space="preserve">
Indicateurs proposés : </t>
        </r>
        <r>
          <rPr>
            <sz val="11"/>
            <color indexed="81"/>
            <rFont val="Tahoma"/>
            <family val="2"/>
          </rPr>
          <t xml:space="preserve">
2.4.1 Proportion des zones agricoles exploitées de manière productive et durable</t>
        </r>
      </text>
    </comment>
    <comment ref="H13" authorId="0" shapeId="0" xr:uid="{A3A78E4E-91A3-4A8E-9011-527C735D1E27}">
      <text>
        <r>
          <rPr>
            <b/>
            <sz val="11"/>
            <color indexed="81"/>
            <rFont val="Tahoma"/>
            <family val="2"/>
          </rPr>
          <t xml:space="preserve">
Indicateurs proposés : </t>
        </r>
        <r>
          <rPr>
            <sz val="11"/>
            <color indexed="81"/>
            <rFont val="Tahoma"/>
            <family val="2"/>
          </rPr>
          <t xml:space="preserve">
2.4.1 Proportion des zones agricoles exploitées de manière productive et durable</t>
        </r>
      </text>
    </comment>
    <comment ref="H14" authorId="0" shapeId="0" xr:uid="{1D4587EB-6F9E-4486-9D99-B44ECECDB250}">
      <text>
        <r>
          <rPr>
            <b/>
            <sz val="11"/>
            <color indexed="81"/>
            <rFont val="Tahoma"/>
            <family val="2"/>
          </rPr>
          <t xml:space="preserve">
Indicateurs proposés : </t>
        </r>
        <r>
          <rPr>
            <sz val="11"/>
            <color indexed="81"/>
            <rFont val="Tahoma"/>
            <family val="2"/>
          </rPr>
          <t xml:space="preserve">
2.4.1 Proportion des zones agricoles exploitées de manière productive et durable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Utilisateur</author>
    <author>Benbelaid, Yasmine</author>
    <author>tc={FCF56F55-921A-7E44-98B3-18C97F48DA12}</author>
    <author>tc={DE56C786-8128-6140-9F3A-1EB28683C630}</author>
    <author>tc={1233B4E3-BEF5-EA4E-BB19-C1221363B533}</author>
    <author>tc={A2073708-CA97-D14F-B5B2-8037E5E25523}</author>
  </authors>
  <commentList>
    <comment ref="B4" authorId="0" shapeId="0" xr:uid="{00000000-0006-0000-04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E5" authorId="0" shapeId="0" xr:uid="{00000000-0006-0000-04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F5" authorId="0" shapeId="0" xr:uid="{00000000-0006-0000-04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G5" authorId="0" shapeId="0" xr:uid="{00000000-0006-0000-04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H5" authorId="0" shapeId="0" xr:uid="{00000000-0006-0000-04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I5" authorId="1" shapeId="0" xr:uid="{F06FFDB5-AB0E-4616-9F00-DCA379D81DA9}">
      <text>
        <r>
          <rPr>
            <b/>
            <sz val="9"/>
            <color indexed="81"/>
            <rFont val="Tahoma"/>
            <family val="2"/>
          </rPr>
          <t>Benbelaid, Yasmine:</t>
        </r>
        <r>
          <rPr>
            <sz val="9"/>
            <color indexed="81"/>
            <rFont val="Tahoma"/>
            <family val="2"/>
          </rPr>
          <t xml:space="preserve">
Les valeurs numérales de 1 à 5 sont utilisées pour déterminer le niveau de compétence.
1 - Responsabilité exclusive du secteur public à l’échelle nationale.
2 - Responsabilité exclusive du secteur public à l’échelle locale.
3 - Responsabilité exclusive du secteur public partagée entre les échelles nationale et locale.
4 - Responsabilité partagée entre les secteurs public et privé. Le secteur privé a besoin du soutien du secteur public.
5- Responsabilité du secteur privé. Le secteur privé peut intervenir en toute autonomie dans le respect</t>
        </r>
      </text>
    </comment>
    <comment ref="J5" authorId="0" shapeId="0" xr:uid="{00000000-0006-0000-04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K5" authorId="0" shapeId="0" xr:uid="{00000000-0006-0000-04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X5" authorId="0" shapeId="0" xr:uid="{00000000-0006-0000-04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Y5" authorId="0" shapeId="0" xr:uid="{00000000-0006-0000-0400-00000A000000}">
      <text>
        <r>
          <rPr>
            <sz val="11"/>
            <color indexed="81"/>
            <rFont val="Tahoma"/>
            <family val="2"/>
          </rPr>
          <t xml:space="preserve">
</t>
        </r>
        <r>
          <rPr>
            <sz val="12"/>
            <color indexed="81"/>
            <rFont val="Tahoma"/>
            <family val="2"/>
          </rPr>
          <t xml:space="preserve">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Z5" authorId="0" shapeId="0" xr:uid="{00000000-0006-0000-04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C7" authorId="0" shapeId="0" xr:uid="{00000000-0006-0000-0400-00000C000000}">
      <text>
        <r>
          <rPr>
            <b/>
            <sz val="11"/>
            <color rgb="FF000000"/>
            <rFont val="Tahoma"/>
            <family val="2"/>
          </rPr>
          <t xml:space="preserve">Cette cible vise à : </t>
        </r>
        <r>
          <rPr>
            <sz val="11"/>
            <color rgb="FF000000"/>
            <rFont val="Tahoma"/>
            <family val="2"/>
          </rPr>
          <t xml:space="preserve">
</t>
        </r>
        <r>
          <rPr>
            <sz val="11"/>
            <color rgb="FF000000"/>
            <rFont val="Tahoma"/>
            <family val="2"/>
          </rPr>
          <t xml:space="preserve">Réduire le taux de mortalité prématurée due à des maladies non transmissibles 
</t>
        </r>
        <r>
          <rPr>
            <sz val="11"/>
            <color rgb="FF000000"/>
            <rFont val="Tahoma"/>
            <family val="2"/>
          </rPr>
          <t xml:space="preserve">Promouvoir la santé mentale et le bien-être 
</t>
        </r>
        <r>
          <rPr>
            <sz val="11"/>
            <color rgb="FF000000"/>
            <rFont val="Tahoma"/>
            <family val="2"/>
          </rPr>
          <t xml:space="preserve">
</t>
        </r>
      </text>
    </comment>
    <comment ref="H7" authorId="0" shapeId="0" xr:uid="{00000000-0006-0000-0400-00000D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3.4.1 Taux de mortalité attribuable à des maladies cardiovasculaires, au cancer, au diabète ou à des maladies respiratoires chroniques
3.4.2 Taux de mortalité par suicide</t>
        </r>
      </text>
    </comment>
    <comment ref="C10" authorId="0" shapeId="0" xr:uid="{08D88F2F-D97A-43D5-BEBD-0096684E7C18}">
      <text>
        <r>
          <rPr>
            <b/>
            <sz val="11"/>
            <color indexed="81"/>
            <rFont val="Tahoma"/>
            <family val="2"/>
          </rPr>
          <t xml:space="preserve">Cette cible vise à : </t>
        </r>
        <r>
          <rPr>
            <sz val="11"/>
            <color indexed="81"/>
            <rFont val="Tahoma"/>
            <family val="2"/>
          </rPr>
          <t xml:space="preserve">
Réduire le taux de mortalité prématurée due à des maladies non transmissibles 
Promouvoir la santé mentale et le bien-être 
</t>
        </r>
      </text>
    </comment>
    <comment ref="C11" authorId="0" shapeId="0" xr:uid="{DB0B058D-0D05-4455-8263-DACF9D75AE24}">
      <text>
        <r>
          <rPr>
            <b/>
            <sz val="11"/>
            <color rgb="FF000000"/>
            <rFont val="Tahoma"/>
            <family val="2"/>
          </rPr>
          <t xml:space="preserve">Cette cible vise à : </t>
        </r>
        <r>
          <rPr>
            <sz val="11"/>
            <color rgb="FF000000"/>
            <rFont val="Tahoma"/>
            <family val="2"/>
          </rPr>
          <t xml:space="preserve">
</t>
        </r>
        <r>
          <rPr>
            <sz val="11"/>
            <color rgb="FF000000"/>
            <rFont val="Tahoma"/>
            <family val="2"/>
          </rPr>
          <t xml:space="preserve">Renforcer la prévention et le traitement de l’abus de substances psychoactives, notamment de stupéfiants et d’alcool 
</t>
        </r>
        <r>
          <rPr>
            <sz val="11"/>
            <color rgb="FF000000"/>
            <rFont val="Tahoma"/>
            <family val="2"/>
          </rPr>
          <t xml:space="preserve">
</t>
        </r>
      </text>
    </comment>
    <comment ref="C12" authorId="0" shapeId="0" xr:uid="{87CA078D-50C7-4684-82F0-137AB5338EDE}">
      <text>
        <r>
          <rPr>
            <b/>
            <sz val="11"/>
            <color rgb="FF000000"/>
            <rFont val="Tahoma"/>
            <family val="2"/>
          </rPr>
          <t xml:space="preserve">Cette cible vise à : </t>
        </r>
        <r>
          <rPr>
            <sz val="11"/>
            <color rgb="FF000000"/>
            <rFont val="Tahoma"/>
            <family val="2"/>
          </rPr>
          <t xml:space="preserve">
</t>
        </r>
        <r>
          <rPr>
            <sz val="11"/>
            <color rgb="FF000000"/>
            <rFont val="Tahoma"/>
            <family val="2"/>
          </rPr>
          <t xml:space="preserve">Diminuer le nombre de décès et de blessures dus à des accidents de la route 
</t>
        </r>
        <r>
          <rPr>
            <sz val="11"/>
            <color rgb="FF000000"/>
            <rFont val="Tahoma"/>
            <family val="2"/>
          </rPr>
          <t xml:space="preserve">
</t>
        </r>
      </text>
    </comment>
    <comment ref="D12" authorId="2" shapeId="0" xr:uid="{FCF56F55-921A-7E44-98B3-18C97F48DA12}">
      <text>
        <t xml:space="preserve">[Commentaire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l’entreprise a une politique de santé et sécurité ? 
Avez-vous des enjeux de sécurité routière? </t>
      </text>
    </comment>
    <comment ref="D14" authorId="3" shapeId="0" xr:uid="{DE56C786-8128-6140-9F3A-1EB28683C630}">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Avez-vous des avantages sociaux? 
Est-ce que les avantages couvrent les risques financiers et santé (notamment dentiste,  psychologue, etc.?)</t>
      </text>
    </comment>
    <comment ref="C15" authorId="0" shapeId="0" xr:uid="{74CB68ED-5904-4231-86EA-80EFC7BDB373}">
      <text>
        <r>
          <rPr>
            <b/>
            <sz val="11"/>
            <color rgb="FF000000"/>
            <rFont val="Tahoma"/>
            <family val="2"/>
          </rPr>
          <t xml:space="preserve">Cette cible vise à : 
</t>
        </r>
        <r>
          <rPr>
            <sz val="11"/>
            <color rgb="FF000000"/>
            <rFont val="Tahoma"/>
            <family val="2"/>
          </rPr>
          <t xml:space="preserve">Réduire le nombre de décès et de maladies dus à des substances chimiques dangereuses et à la pollution et à la contamination de l’air, de l’eau et du sol 
</t>
        </r>
        <r>
          <rPr>
            <sz val="11"/>
            <color rgb="FF000000"/>
            <rFont val="Tahoma"/>
            <family val="2"/>
          </rPr>
          <t xml:space="preserve">
</t>
        </r>
      </text>
    </comment>
    <comment ref="D15" authorId="4" shapeId="0" xr:uid="{1233B4E3-BEF5-EA4E-BB19-C1221363B533}">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utilisez des substances chimiques dangereuses? Si oui comment se fait l’entreposage? 
Avez-vous déjà eu des accidents ou décès suite aux substances chimiques dangereuses? 
Est-ce qu’il y a des risques de retrouver ces substances dans l’air, l’eau ou le sol?</t>
      </text>
    </comment>
    <comment ref="C17" authorId="0" shapeId="0" xr:uid="{00000000-0006-0000-0400-00000E000000}">
      <text>
        <r>
          <rPr>
            <b/>
            <sz val="11"/>
            <color rgb="FF000000"/>
            <rFont val="Tahoma"/>
            <family val="2"/>
          </rPr>
          <t xml:space="preserve">Cette cible vise à : </t>
        </r>
        <r>
          <rPr>
            <sz val="11"/>
            <color rgb="FF000000"/>
            <rFont val="Tahoma"/>
            <family val="2"/>
          </rPr>
          <t xml:space="preserve">
</t>
        </r>
        <r>
          <rPr>
            <sz val="11"/>
            <color rgb="FF000000"/>
            <rFont val="Tahoma"/>
            <family val="2"/>
          </rPr>
          <t xml:space="preserve">Renforcer la prévention et le traitement de l’abus de substances psychoactives, notamment de stupéfiants et d’alcool 
</t>
        </r>
        <r>
          <rPr>
            <sz val="11"/>
            <color rgb="FF000000"/>
            <rFont val="Tahoma"/>
            <family val="2"/>
          </rPr>
          <t xml:space="preserve">
</t>
        </r>
      </text>
    </comment>
    <comment ref="H17" authorId="0" shapeId="0" xr:uid="{00000000-0006-0000-0400-00000F000000}">
      <text>
        <r>
          <rPr>
            <sz val="11"/>
            <color rgb="FF000000"/>
            <rFont val="Tahoma"/>
            <family val="2"/>
          </rPr>
          <t xml:space="preserve">
</t>
        </r>
        <r>
          <rPr>
            <b/>
            <sz val="11"/>
            <color rgb="FF000000"/>
            <rFont val="Tahoma"/>
            <family val="2"/>
          </rPr>
          <t xml:space="preserve">Indicateurs proposés : </t>
        </r>
        <r>
          <rPr>
            <sz val="11"/>
            <color rgb="FF000000"/>
            <rFont val="Tahoma"/>
            <family val="2"/>
          </rPr>
          <t xml:space="preserve">
</t>
        </r>
        <r>
          <rPr>
            <sz val="11"/>
            <color rgb="FF000000"/>
            <rFont val="Tahoma"/>
            <family val="2"/>
          </rPr>
          <t xml:space="preserve">3.5.1 Couverture des interventions thérapeutiques (services pharmacologiques, psychosociaux, de désintoxication et de postcure) pour les troubles liés à
</t>
        </r>
        <r>
          <rPr>
            <sz val="11"/>
            <color rgb="FF000000"/>
            <rFont val="Tahoma"/>
            <family val="2"/>
          </rPr>
          <t xml:space="preserve">la toxicomanie
</t>
        </r>
        <r>
          <rPr>
            <sz val="11"/>
            <color rgb="FF000000"/>
            <rFont val="Tahoma"/>
            <family val="2"/>
          </rPr>
          <t xml:space="preserve">
</t>
        </r>
        <r>
          <rPr>
            <sz val="11"/>
            <color rgb="FF000000"/>
            <rFont val="Tahoma"/>
            <family val="2"/>
          </rPr>
          <t xml:space="preserve">3.5.2 Abus d’alcool, défini en fonction du contexte national par la consommation d ’alcool pur (en litres) par habitant (âgé de 15 ans ou plus) au cours d ’une
</t>
        </r>
        <r>
          <rPr>
            <sz val="11"/>
            <color rgb="FF000000"/>
            <rFont val="Tahoma"/>
            <family val="2"/>
          </rPr>
          <t>année civile</t>
        </r>
      </text>
    </comment>
    <comment ref="C19" authorId="0" shapeId="0" xr:uid="{00000000-0006-0000-0400-000010000000}">
      <text>
        <r>
          <rPr>
            <b/>
            <sz val="11"/>
            <color rgb="FF000000"/>
            <rFont val="Tahoma"/>
            <family val="2"/>
          </rPr>
          <t xml:space="preserve">Cette cible vise à : </t>
        </r>
        <r>
          <rPr>
            <sz val="11"/>
            <color rgb="FF000000"/>
            <rFont val="Tahoma"/>
            <family val="2"/>
          </rPr>
          <t xml:space="preserve">
</t>
        </r>
        <r>
          <rPr>
            <sz val="11"/>
            <color rgb="FF000000"/>
            <rFont val="Tahoma"/>
            <family val="2"/>
          </rPr>
          <t xml:space="preserve">Diminuer le nombre de décès et de blessures dus à des accidents de la route 
</t>
        </r>
        <r>
          <rPr>
            <sz val="11"/>
            <color rgb="FF000000"/>
            <rFont val="Tahoma"/>
            <family val="2"/>
          </rPr>
          <t xml:space="preserve">
</t>
        </r>
      </text>
    </comment>
    <comment ref="D19" authorId="5" shapeId="0" xr:uid="{A2073708-CA97-D14F-B5B2-8037E5E25523}">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Advenant demain qu’il y ait une autre pandémie comme celle du COVID-19, est-ce que vous sentez que vous êtes assez préparés? 
Avez-vous des protocoles en place et des mesures pour la gestion des risques sanitaires?</t>
      </text>
    </comment>
    <comment ref="H19" authorId="0" shapeId="0" xr:uid="{00000000-0006-0000-0400-000011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3.6.1 Taux de mortalité lié aux accidents de la route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Utilisateur</author>
    <author>Benbelaid, Yasmine</author>
    <author>tc={3F9102AA-3431-2D4C-97B2-81194FE000E1}</author>
    <author>tc={5366E596-0649-BE40-8FB7-44E119BE644C}</author>
    <author>tc={50B1219B-F91F-474D-8055-55454452625B}</author>
    <author>tc={40D1148A-C8E9-AC4F-85F7-507FA05B86FF}</author>
  </authors>
  <commentList>
    <comment ref="B4" authorId="0" shapeId="0" xr:uid="{00000000-0006-0000-05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E5" authorId="0" shapeId="0" xr:uid="{00000000-0006-0000-05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F5" authorId="0" shapeId="0" xr:uid="{00000000-0006-0000-05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G5" authorId="0" shapeId="0" xr:uid="{00000000-0006-0000-05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H5" authorId="0" shapeId="0" xr:uid="{00000000-0006-0000-05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I5" authorId="1" shapeId="0" xr:uid="{468B2F9B-E598-4DCD-84EB-9C4B2FC1EC08}">
      <text>
        <r>
          <rPr>
            <b/>
            <sz val="9"/>
            <color rgb="FF000000"/>
            <rFont val="Tahoma"/>
            <family val="2"/>
          </rPr>
          <t>Benbelaid, Yasmine:</t>
        </r>
        <r>
          <rPr>
            <sz val="9"/>
            <color rgb="FF000000"/>
            <rFont val="Tahoma"/>
            <family val="2"/>
          </rPr>
          <t xml:space="preserve">
</t>
        </r>
        <r>
          <rPr>
            <sz val="9"/>
            <color rgb="FF000000"/>
            <rFont val="Tahoma"/>
            <family val="2"/>
          </rPr>
          <t xml:space="preserve">Les valeurs numérales de 1 à 5 sont utilisées pour déterminer le niveau de compétence.
</t>
        </r>
        <r>
          <rPr>
            <sz val="9"/>
            <color rgb="FF000000"/>
            <rFont val="Tahoma"/>
            <family val="2"/>
          </rPr>
          <t xml:space="preserve">
</t>
        </r>
        <r>
          <rPr>
            <sz val="9"/>
            <color rgb="FF000000"/>
            <rFont val="Tahoma"/>
            <family val="2"/>
          </rPr>
          <t xml:space="preserve">1 - Responsabilité exclusive du secteur public à l’échelle nationale.
</t>
        </r>
        <r>
          <rPr>
            <sz val="9"/>
            <color rgb="FF000000"/>
            <rFont val="Tahoma"/>
            <family val="2"/>
          </rPr>
          <t xml:space="preserve">
</t>
        </r>
        <r>
          <rPr>
            <sz val="9"/>
            <color rgb="FF000000"/>
            <rFont val="Tahoma"/>
            <family val="2"/>
          </rPr>
          <t xml:space="preserve">2 - Responsabilité exclusive du secteur public à l’échelle locale.
</t>
        </r>
        <r>
          <rPr>
            <sz val="9"/>
            <color rgb="FF000000"/>
            <rFont val="Tahoma"/>
            <family val="2"/>
          </rPr>
          <t xml:space="preserve">
</t>
        </r>
        <r>
          <rPr>
            <sz val="9"/>
            <color rgb="FF000000"/>
            <rFont val="Tahoma"/>
            <family val="2"/>
          </rPr>
          <t xml:space="preserve">3 - Responsabilité exclusive du secteur public partagée entre les échelles nationale et locale.
</t>
        </r>
        <r>
          <rPr>
            <sz val="9"/>
            <color rgb="FF000000"/>
            <rFont val="Tahoma"/>
            <family val="2"/>
          </rPr>
          <t xml:space="preserve">
</t>
        </r>
        <r>
          <rPr>
            <sz val="9"/>
            <color rgb="FF000000"/>
            <rFont val="Tahoma"/>
            <family val="2"/>
          </rPr>
          <t xml:space="preserve">4 - Responsabilité partagée entre les secteurs public et privé. Le secteur privé a besoin du soutien du secteur public.
</t>
        </r>
        <r>
          <rPr>
            <sz val="9"/>
            <color rgb="FF000000"/>
            <rFont val="Tahoma"/>
            <family val="2"/>
          </rPr>
          <t xml:space="preserve">
</t>
        </r>
        <r>
          <rPr>
            <sz val="9"/>
            <color rgb="FF000000"/>
            <rFont val="Tahoma"/>
            <family val="2"/>
          </rPr>
          <t>5- Responsabilité du secteur privé. Le secteur privé peut intervenir en toute autonomie dans le respect</t>
        </r>
      </text>
    </comment>
    <comment ref="J5" authorId="0" shapeId="0" xr:uid="{00000000-0006-0000-05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K5" authorId="0" shapeId="0" xr:uid="{00000000-0006-0000-05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X5" authorId="0" shapeId="0" xr:uid="{00000000-0006-0000-05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Y5" authorId="0" shapeId="0" xr:uid="{00000000-0006-0000-0500-00000A000000}">
      <text>
        <r>
          <rPr>
            <sz val="12"/>
            <color indexed="81"/>
            <rFont val="Tahoma"/>
            <family val="2"/>
          </rPr>
          <t xml:space="preserve">
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Z5" authorId="0" shapeId="0" xr:uid="{00000000-0006-0000-05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H7" authorId="0" shapeId="0" xr:uid="{00000000-0006-0000-0500-00000D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4.3.1 Taux de participation des jeunes et des adultes à un programme d’éducation et de formation scolaire ou non scolaire au cours des 12 mois précédents, par sexe</t>
        </r>
      </text>
    </comment>
    <comment ref="D9" authorId="2" shapeId="0" xr:uid="{3F9102AA-3431-2D4C-97B2-81194FE000E1}">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Offrez-vous de la formation continue aux employés? Si oui quel type de formations? Si non avez-vous des activités spécifiques qui pourraient rentrer dans cette catégorie (participation à des colloques?)</t>
      </text>
    </comment>
    <comment ref="D10" authorId="3" shapeId="0" xr:uid="{5366E596-0649-BE40-8FB7-44E119BE644C}">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Avez-vous des enjeux pour recruter de la main d’oeuvre? Si oui pour quel type de postes? 
Est-ce que vous estimez que les employés ont les compétences nécessaires pour occuper leurs postes ?</t>
      </text>
    </comment>
    <comment ref="D13" authorId="4" shapeId="0" xr:uid="{50B1219B-F91F-474D-8055-55454452625B}">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tous les employés et les membres de l’entreprise ont les connaissances et les compétences nécessaire pour promouvoir le développement durable?</t>
      </text>
    </comment>
    <comment ref="D15" authorId="5" shapeId="0" xr:uid="{40D1148A-C8E9-AC4F-85F7-507FA05B86FF}">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offrez des bourses aux étudiants? Si non est-ce que vous offrez des stages ? 
Quels liens avez-vous avec le milieu scolaire et académique?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Utilisateur</author>
    <author>Benbelaid, Yasmine</author>
    <author>tc={6EE27481-311D-4A41-97A2-9E82FC4F00ED}</author>
    <author>tc={9D20C305-6B9C-D344-AB08-C9DAD7FCD668}</author>
    <author>tc={EBDAEEE2-F414-CD4A-A1C4-63ECC11C3044}</author>
    <author>tc={C381DC2B-170C-6147-A6CF-9ED52667A672}</author>
    <author>tc={9992E090-F559-CF4E-95C2-A55590E2484B}</author>
    <author>tc={B5C84965-FCA9-1B4E-848D-E79247F730AC}</author>
  </authors>
  <commentList>
    <comment ref="B4" authorId="0" shapeId="0" xr:uid="{00000000-0006-0000-06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E5" authorId="0" shapeId="0" xr:uid="{00000000-0006-0000-06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F5" authorId="0" shapeId="0" xr:uid="{00000000-0006-0000-06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G5" authorId="0" shapeId="0" xr:uid="{00000000-0006-0000-06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H5" authorId="0" shapeId="0" xr:uid="{00000000-0006-0000-06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I5" authorId="1" shapeId="0" xr:uid="{95E5D9A5-E27E-4C2C-B75B-DFD81B149C7B}">
      <text>
        <r>
          <rPr>
            <b/>
            <sz val="9"/>
            <color indexed="81"/>
            <rFont val="Tahoma"/>
            <family val="2"/>
          </rPr>
          <t xml:space="preserve">Les valeurs numérales de 1 à 5 sont utilisées pour déterminer le niveau de compétence.
1 - Responsabilité exclusive du secteur public à l’échelle nationale.
2 - Responsabilité exclusive du secteur public à l’échelle locale.
3 - Responsabilité exclusive du secteur public partagée entre les échelles nationale et locale.
4 - Responsabilité partagée entre les secteurs public et privé. Le secteur privé a besoin du soutien du secteur public.
5- Responsabilité du secteur privé. Le secteur privé peut intervenir en toute autonomie dans le respect des lois et règlements.
</t>
        </r>
        <r>
          <rPr>
            <sz val="9"/>
            <color indexed="81"/>
            <rFont val="Tahoma"/>
            <family val="2"/>
          </rPr>
          <t xml:space="preserve">
</t>
        </r>
      </text>
    </comment>
    <comment ref="J5" authorId="0" shapeId="0" xr:uid="{00000000-0006-0000-06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K5" authorId="0" shapeId="0" xr:uid="{00000000-0006-0000-06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X5" authorId="0" shapeId="0" xr:uid="{00000000-0006-0000-06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Y5" authorId="0" shapeId="0" xr:uid="{00000000-0006-0000-0600-00000A000000}">
      <text>
        <r>
          <rPr>
            <sz val="12"/>
            <color indexed="81"/>
            <rFont val="Tahoma"/>
            <family val="2"/>
          </rPr>
          <t xml:space="preserve">
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Z5" authorId="0" shapeId="0" xr:uid="{00000000-0006-0000-06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D7" authorId="2" shapeId="0" xr:uid="{6EE27481-311D-4A41-97A2-9E82FC4F00ED}">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Avez-vous déjà connu des formes de discriminations à l’égard des femmes au sein des employés mais aussi avec les clients? 
Avez-vous une politique écrite contre le harcèlement au travail?</t>
      </text>
    </comment>
    <comment ref="H7" authorId="0" shapeId="0" xr:uid="{00000000-0006-0000-0600-00000D000000}">
      <text>
        <r>
          <rPr>
            <sz val="11"/>
            <color indexed="81"/>
            <rFont val="Tahoma"/>
            <family val="2"/>
          </rPr>
          <t xml:space="preserve">
</t>
        </r>
        <r>
          <rPr>
            <b/>
            <sz val="11"/>
            <color indexed="81"/>
            <rFont val="Tahoma"/>
            <family val="2"/>
          </rPr>
          <t xml:space="preserve">Indicateurs proposés : </t>
        </r>
        <r>
          <rPr>
            <sz val="11"/>
            <color indexed="81"/>
            <rFont val="Tahoma"/>
            <family val="2"/>
          </rPr>
          <t xml:space="preserve">
5.1.1 Présence ou absence d’un cadre juridique visant à promouvoir, faire respecter et suivre l’application des principes d’égalité des sexes et de non-discrimination fondée sur le sexe</t>
        </r>
      </text>
    </comment>
    <comment ref="D8" authorId="3" shapeId="0" xr:uid="{9D20C305-6B9C-D344-AB08-C9DAD7FCD668}">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Avez-vous déjà connu des formes de violences à l’égard des femmes au sein des employés mais aussi avec les clients? 
Avez-vous une politique écrite contre le harcèlement au travail?</t>
      </text>
    </comment>
    <comment ref="D11" authorId="4" shapeId="0" xr:uid="{EBDAEEE2-F414-CD4A-A1C4-63ECC11C3044}">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toutes les femmes ont les mêmes accès aux fonction de direction? 
Quel est la répartition hommes/femmes dans les postes de direction?</t>
      </text>
    </comment>
    <comment ref="D13" authorId="5" shapeId="0" xr:uid="{C381DC2B-170C-6147-A6CF-9ED52667A672}">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Si vous avez des enjeux d’accès aux opportunités et aux ressources, est-ce que vous avez des réformes en place ou un plan d’actions pour y pallier</t>
      </text>
    </comment>
    <comment ref="D14" authorId="6" shapeId="0" xr:uid="{9992E090-F559-CF4E-95C2-A55590E2484B}">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Comment utilisez-vous les technologies de l’informatique et des communications? Les réseaux sociaux?</t>
      </text>
    </comment>
    <comment ref="D15" authorId="7" shapeId="0" xr:uid="{B5C84965-FCA9-1B4E-848D-E79247F730AC}">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Avez-vous une politique écrite pour la promotion de l’égalité des sexes?</t>
      </text>
    </comment>
    <comment ref="H15" authorId="0" shapeId="0" xr:uid="{00000000-0006-0000-0600-00000F000000}">
      <text>
        <r>
          <rPr>
            <sz val="11"/>
            <color rgb="FF000000"/>
            <rFont val="Tahoma"/>
            <family val="2"/>
          </rPr>
          <t xml:space="preserve">
</t>
        </r>
        <r>
          <rPr>
            <b/>
            <sz val="11"/>
            <color rgb="FF000000"/>
            <rFont val="Tahoma"/>
            <family val="2"/>
          </rPr>
          <t xml:space="preserve">Indicateurs proposés : 
</t>
        </r>
        <r>
          <rPr>
            <sz val="11"/>
            <color rgb="FF000000"/>
            <rFont val="Tahoma"/>
            <family val="2"/>
          </rPr>
          <t xml:space="preserve">5.5.1 Proportion de sièges occupés par des femmes dans les parlements nationaux et les administrations locales
</t>
        </r>
        <r>
          <rPr>
            <sz val="11"/>
            <color rgb="FF000000"/>
            <rFont val="Tahoma"/>
            <family val="2"/>
          </rPr>
          <t xml:space="preserve">
</t>
        </r>
        <r>
          <rPr>
            <sz val="11"/>
            <color rgb="FF000000"/>
            <rFont val="Tahoma"/>
            <family val="2"/>
          </rPr>
          <t>5.5.2 Proportion de femmes occupant des postes de direction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Utilisateur</author>
    <author>tc={C49ADD57-4107-1742-8FCB-560F07A01B01}</author>
    <author>tc={5F441DA4-1523-764C-8ECF-CDA20EEF8DA1}</author>
    <author>tc={9F41B61B-2709-9B4B-B45A-F7C00AD9764B}</author>
    <author>tc={98E5B1F6-ADC0-9345-8356-9BF9685DA8C9}</author>
    <author>tc={77BE5B61-AFF7-FF4C-AF70-8389088CDE36}</author>
    <author>tc={FA6BDFBB-B760-D740-B0F2-10865F51961B}</author>
    <author>tc={343F2425-5194-B54F-B974-7EF07587BFEE}</author>
    <author>tc={05FCFF55-6268-8645-A803-239CC3C16D24}</author>
  </authors>
  <commentList>
    <comment ref="B4" authorId="0" shapeId="0" xr:uid="{00000000-0006-0000-0700-000001000000}">
      <text>
        <r>
          <rPr>
            <b/>
            <sz val="12"/>
            <color rgb="FF000000"/>
            <rFont val="Tahoma"/>
            <family val="2"/>
          </rPr>
          <t xml:space="preserve">Cet objectif vise à augmenter les revenus des plus pauvres, mais également à assurer un accès aux services de base, et à protéger toute population des catastrophes naturelles ou causées par l'homme.
</t>
        </r>
        <r>
          <rPr>
            <b/>
            <sz val="12"/>
            <color rgb="FF000000"/>
            <rFont val="Tahoma"/>
            <family val="2"/>
          </rPr>
          <t xml:space="preserve">
</t>
        </r>
        <r>
          <rPr>
            <b/>
            <sz val="12"/>
            <color rgb="FF000000"/>
            <rFont val="Tahoma"/>
            <family val="2"/>
          </rPr>
          <t xml:space="preserve">Dans le cas d'un exercice de priorisation des cibles des ODD à l'échelle locale, rappelez-vous que les gouvernements locaux sont particulièrement concernés par cet ODD:
</t>
        </r>
        <r>
          <rPr>
            <sz val="12"/>
            <color rgb="FF000000"/>
            <rFont val="Tahoma"/>
            <family val="2"/>
          </rPr>
          <t xml:space="preserve">
</t>
        </r>
        <r>
          <rPr>
            <sz val="12"/>
            <color rgb="FF000000"/>
            <rFont val="Tahoma"/>
            <family val="2"/>
          </rPr>
          <t xml:space="preserve">Ils peuvent identifier les personnes vivant dans la pauvreté.
</t>
        </r>
        <r>
          <rPr>
            <sz val="12"/>
            <color rgb="FF000000"/>
            <rFont val="Tahoma"/>
            <family val="2"/>
          </rPr>
          <t xml:space="preserve">
</t>
        </r>
        <r>
          <rPr>
            <sz val="12"/>
            <color rgb="FF000000"/>
            <rFont val="Tahoma"/>
            <family val="2"/>
          </rPr>
          <t xml:space="preserve">Ils peuvent cibler les ressources et les services qui les aideront à en sortir.
</t>
        </r>
        <r>
          <rPr>
            <sz val="12"/>
            <color rgb="FF000000"/>
            <rFont val="Tahoma"/>
            <family val="2"/>
          </rPr>
          <t xml:space="preserve">
</t>
        </r>
        <r>
          <rPr>
            <sz val="12"/>
            <color rgb="FF000000"/>
            <rFont val="Tahoma"/>
            <family val="2"/>
          </rPr>
          <t xml:space="preserve">Ils sont chargés d'assurer les services de base au niveau local, tels que l'eau et l'assainissement. 
</t>
        </r>
        <r>
          <rPr>
            <sz val="12"/>
            <color rgb="FF000000"/>
            <rFont val="Tahoma"/>
            <family val="2"/>
          </rPr>
          <t xml:space="preserve">
</t>
        </r>
        <r>
          <rPr>
            <sz val="12"/>
            <color rgb="FF000000"/>
            <rFont val="Tahoma"/>
            <family val="2"/>
          </rPr>
          <t xml:space="preserve">Ils peuvent développer des stratégies locales de développement économique pour créer des emplois et augmenter les revenus. 
</t>
        </r>
        <r>
          <rPr>
            <sz val="12"/>
            <color rgb="FF000000"/>
            <rFont val="Tahoma"/>
            <family val="2"/>
          </rPr>
          <t xml:space="preserve">
</t>
        </r>
        <r>
          <rPr>
            <sz val="12"/>
            <color rgb="FF000000"/>
            <rFont val="Tahoma"/>
            <family val="2"/>
          </rPr>
          <t xml:space="preserve">Ils peuvent augmenter la résilience des populations aux chocs et aux catastrophes. 
</t>
        </r>
      </text>
    </comment>
    <comment ref="E5" authorId="0" shapeId="0" xr:uid="{00000000-0006-0000-07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F5" authorId="0" shapeId="0" xr:uid="{00000000-0006-0000-07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G5" authorId="0" shapeId="0" xr:uid="{00000000-0006-0000-07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H5" authorId="0" shapeId="0" xr:uid="{00000000-0006-0000-07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I5" authorId="0" shapeId="0" xr:uid="{00000000-0006-0000-0700-000006000000}">
      <text>
        <r>
          <rPr>
            <sz val="12"/>
            <color indexed="81"/>
            <rFont val="Tahoma"/>
            <family val="2"/>
          </rPr>
          <t>Les valeurs numérales de 1 à 5 sont utilisées pour déterminer le niveau de compétence.
1 - Responsabilité exclusive du secteur public à l’échelle nationale.
2 - Responsabilité exclusive du secteur public à l’échelle locale.
3 - Responsabilité exclusive du secteur public partagée entre les échelles nationale et locale.
4 - Responsabilité partagée entre les secteurs public et privé. Le secteur privé a besoin du soutien du secteur public.
5- Responsabilité du secteur privé. Le secteur privé peut intervenir en toute autonomie dans le respect des lois et règlements.</t>
        </r>
      </text>
    </comment>
    <comment ref="J5" authorId="0" shapeId="0" xr:uid="{00000000-0006-0000-07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K5" authorId="0" shapeId="0" xr:uid="{00000000-0006-0000-07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X5" authorId="0" shapeId="0" xr:uid="{00000000-0006-0000-07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Y5" authorId="0" shapeId="0" xr:uid="{00000000-0006-0000-0700-00000A000000}">
      <text>
        <r>
          <rPr>
            <sz val="12"/>
            <color indexed="81"/>
            <rFont val="Tahoma"/>
            <family val="2"/>
          </rPr>
          <t xml:space="preserve">
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plan.  </t>
        </r>
      </text>
    </comment>
    <comment ref="AZ5" authorId="0" shapeId="0" xr:uid="{00000000-0006-0000-07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D7" authorId="1" shapeId="0" xr:uid="{C49ADD57-4107-1742-8FCB-560F07A01B01}">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Avez-vous évalué l'impact de vos activités touristiques sur les ressources en eau locales, notamment en termes de consommation d'eau potable ?
Quelle est la quantité d'eau potable utilisée par les infrastructures touristiques (hôtels, restaurants, croisières, etc.) par rapport à la consommation locale ?
Avez-vous mis en place des pratiques pour réduire la consommation d'eau dans vos activités (par exemple, utilisation de dispositifs économes en eau, recyclage des eaux usées) ?
Quelle part de l'eau utilisée par votre entreprise provient de sources durables (captage de pluie, recyclage d'eau grise) ?
Quelles innovations pourriez-vous adopter pour limiter l'impact de votre activité sur l'accès à l'eau potable pour les populations locales ?</t>
      </text>
    </comment>
    <comment ref="H7" authorId="0" shapeId="0" xr:uid="{00000000-0006-0000-0700-00000D000000}">
      <text>
        <r>
          <rPr>
            <sz val="11"/>
            <color indexed="81"/>
            <rFont val="Tahoma"/>
            <family val="2"/>
          </rPr>
          <t xml:space="preserve">
</t>
        </r>
        <r>
          <rPr>
            <b/>
            <sz val="11"/>
            <color indexed="81"/>
            <rFont val="Tahoma"/>
            <family val="2"/>
          </rPr>
          <t>Indicateurs proposés :</t>
        </r>
        <r>
          <rPr>
            <sz val="11"/>
            <color indexed="81"/>
            <rFont val="Tahoma"/>
            <family val="2"/>
          </rPr>
          <t xml:space="preserve">
6.3.1 Proportion des eaux usées traitées sans danger
6.3.2 Proportion des plans d’eau dont la qualité de l’eau ambiante est bonne</t>
        </r>
      </text>
    </comment>
    <comment ref="D8" authorId="2" shapeId="0" xr:uid="{5F441DA4-1523-764C-8ECF-CDA20EEF8DA1}">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Avez-vous des enjeux en termes de services d’assainissement et d’hygiène? 
Avez-vous des salles de bain accessibles au sein de votre entreprise ou sur le site?</t>
      </text>
    </comment>
    <comment ref="D9" authorId="3" shapeId="0" xr:uid="{9F41B61B-2709-9B4B-B45A-F7C00AD9764B}">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qu’il y a des risques de polluer l’eau (lacs, rivières, etc) par les déchets ou des produits chimiques dangereux)?</t>
      </text>
    </comment>
    <comment ref="D10" authorId="4" shapeId="0" xr:uid="{98E5B1F6-ADC0-9345-8356-9BF9685DA8C9}">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vous approvisionnez en eau douce? Si oui est ce que votre approvisionnement peut être considéré comme étant durable?</t>
      </text>
    </comment>
    <comment ref="D11" authorId="5" shapeId="0" xr:uid="{77BE5B61-AFF7-FF4C-AF70-8389088CDE36}">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avez un plan de gestion en eau au sein de votre entreprise?</t>
      </text>
    </comment>
    <comment ref="D12" authorId="6" shapeId="0" xr:uid="{FA6BDFBB-B760-D740-B0F2-10865F51961B}">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Avez-vous évalué l'impact de vos activités sur les écosystèmes aquatiques locaux, comme les rivières, les lacs ou les zones humides ?
Comment votre activité touristique affecte-t-elle la qualité de l'eau et les habitats naturels ?
Quelles actions spécifiques avez-vous mises en place pour protéger les écosystèmes liés à l'eau, tels que les forêts riveraines ou les zones humides ?
Avez-vous entrepris des projets de restauration d'écosystèmes aquatiques dégradés (reforestation des berges, nettoyage des rivières, réhabilitation des zones humides) ?
Travaillez-vous en collaboration avec des organisations locales, des ONG ou des communautés pour protéger les rivières, lacs ou zones humides qui sont essentiels à votre activité touristique ?</t>
      </text>
    </comment>
    <comment ref="H12" authorId="0" shapeId="0" xr:uid="{00000000-0006-0000-0700-00000F000000}">
      <text>
        <r>
          <rPr>
            <b/>
            <sz val="11"/>
            <color indexed="81"/>
            <rFont val="Tahoma"/>
            <family val="2"/>
          </rPr>
          <t xml:space="preserve">
Indicateurs proposés :</t>
        </r>
        <r>
          <rPr>
            <sz val="11"/>
            <color indexed="81"/>
            <rFont val="Tahoma"/>
            <family val="2"/>
          </rPr>
          <t xml:space="preserve">
6.4.1 Variation de l’efficacité de l’utilisation des ressources en eau
6.4.2 Niveau de stress hydrique : prélèvements d’eau douce en proportion des ressources en eau douce disponibles</t>
        </r>
      </text>
    </comment>
    <comment ref="D13" authorId="7" shapeId="0" xr:uid="{343F2425-5194-B54F-B974-7EF07587BFEE}">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Quelles sont les méthodes actuelles que votre entreprise utilise pour la collecte d'eau ?
Avez-vous envisagé des partenariats avec d'autres entreprises pour partager des infrastructures de collecte d'eau ?
Quelles mesures avez-vous mises en place pour réduire la consommation d'eau dans vos opérations quotidiennes ?
Comment pouvez-vous établir des partenariats avec des organismes gouvernementaux ou des ONG pour promouvoir la gestion durable de l'eau dans votre région ?
Votre entreprise dispose-t-elle d'un système de traitement des eaux usées ? Si oui, comment est-il géré ?
Quelles initiatives pouvez-vous prendre pour restaurer ou protéger les écosystèmes aquatiques environnants ?</t>
      </text>
    </comment>
    <comment ref="H13" authorId="0" shapeId="0" xr:uid="{00000000-0006-0000-0700-000011000000}">
      <text>
        <r>
          <rPr>
            <sz val="11"/>
            <color indexed="81"/>
            <rFont val="Tahoma"/>
            <family val="2"/>
          </rPr>
          <t xml:space="preserve">
</t>
        </r>
        <r>
          <rPr>
            <b/>
            <sz val="11"/>
            <color indexed="81"/>
            <rFont val="Tahoma"/>
            <family val="2"/>
          </rPr>
          <t>Indicateurs proposés :</t>
        </r>
        <r>
          <rPr>
            <sz val="11"/>
            <color indexed="81"/>
            <rFont val="Tahoma"/>
            <family val="2"/>
          </rPr>
          <t xml:space="preserve">
6.5.1 Degré de mise en oeuvre de la gestion intégrée des ressources en eau (0-100)
6.5.2 Proportion de bassins hydriques transfrontaliers où est en place un dispositif de coopération opérationnel</t>
        </r>
      </text>
    </comment>
    <comment ref="D14" authorId="8" shapeId="0" xr:uid="{05FCFF55-6268-8645-A803-239CC3C16D24}">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sensibilisez les clients à faire attention à leur consommation d’eau? 
Existe-t-il des panneaux d’affichages pour sensibiliser les clients?</t>
      </text>
    </comment>
    <comment ref="H14" authorId="0" shapeId="0" xr:uid="{00000000-0006-0000-0700-000013000000}">
      <text>
        <r>
          <rPr>
            <sz val="11"/>
            <color indexed="81"/>
            <rFont val="Tahoma"/>
            <family val="2"/>
          </rPr>
          <t xml:space="preserve">
</t>
        </r>
        <r>
          <rPr>
            <b/>
            <sz val="11"/>
            <color indexed="81"/>
            <rFont val="Tahoma"/>
            <family val="2"/>
          </rPr>
          <t>Indicateurs proposés :</t>
        </r>
        <r>
          <rPr>
            <sz val="11"/>
            <color indexed="81"/>
            <rFont val="Tahoma"/>
            <family val="2"/>
          </rPr>
          <t xml:space="preserve">
6.6.1 Variation de l’étendue des écosystèmes tributaires de l’eau</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Utilisateur</author>
    <author>tc={10EA89E3-4B82-6B4F-9EDA-4BA757F524D9}</author>
    <author>Claude Villeneuve</author>
    <author>tc={1A9EFE66-A74A-F04F-91BF-F9D80021DD13}</author>
    <author>tc={F2346190-82CB-2C4C-8369-5F11EBFEA1FA}</author>
    <author>tc={015F1330-6999-8340-A5F3-B3BD9179278C}</author>
    <author>tc={5F4E52C9-DAFF-9441-AB4C-F7488AA77043}</author>
  </authors>
  <commentList>
    <comment ref="B4" authorId="0" shapeId="0" xr:uid="{00000000-0006-0000-0800-000001000000}">
      <text>
        <r>
          <rPr>
            <b/>
            <sz val="12"/>
            <color rgb="FFFF0000"/>
            <rFont val="Tahoma"/>
            <family val="2"/>
          </rPr>
          <t xml:space="preserve">Cet objectif vise à augmenter les revenus des plus pauvres, mais également à assurer un accès aux services de base, et à protéger toute population des catastrophes naturelles ou causées par l'homme.
</t>
        </r>
        <r>
          <rPr>
            <b/>
            <sz val="12"/>
            <color rgb="FFFF0000"/>
            <rFont val="Tahoma"/>
            <family val="2"/>
          </rPr>
          <t xml:space="preserve">
</t>
        </r>
        <r>
          <rPr>
            <b/>
            <sz val="12"/>
            <color rgb="FFFF0000"/>
            <rFont val="Tahoma"/>
            <family val="2"/>
          </rPr>
          <t xml:space="preserve">Dans le cas d'un exercice de priorisation des cibles des ODD à l'échelle locale, rappelez-vous que les gouvernements locaux sont particulièrement concernés par cet ODD:
</t>
        </r>
        <r>
          <rPr>
            <sz val="12"/>
            <color rgb="FFFF0000"/>
            <rFont val="Tahoma"/>
            <family val="2"/>
          </rPr>
          <t xml:space="preserve">
</t>
        </r>
        <r>
          <rPr>
            <sz val="12"/>
            <color rgb="FFFF0000"/>
            <rFont val="Tahoma"/>
            <family val="2"/>
          </rPr>
          <t xml:space="preserve">Ils peuvent identifier les personnes vivant dans la pauvreté.
</t>
        </r>
        <r>
          <rPr>
            <sz val="12"/>
            <color rgb="FFFF0000"/>
            <rFont val="Tahoma"/>
            <family val="2"/>
          </rPr>
          <t xml:space="preserve">
</t>
        </r>
        <r>
          <rPr>
            <sz val="12"/>
            <color rgb="FFFF0000"/>
            <rFont val="Tahoma"/>
            <family val="2"/>
          </rPr>
          <t xml:space="preserve">Ils peuvent cibler les ressources et les services qui les aideront à en sortir.
</t>
        </r>
        <r>
          <rPr>
            <sz val="12"/>
            <color rgb="FFFF0000"/>
            <rFont val="Tahoma"/>
            <family val="2"/>
          </rPr>
          <t xml:space="preserve">
</t>
        </r>
        <r>
          <rPr>
            <sz val="12"/>
            <color rgb="FFFF0000"/>
            <rFont val="Tahoma"/>
            <family val="2"/>
          </rPr>
          <t xml:space="preserve">Ils sont chargés d'assurer les services de base au niveau local, tels que l'eau et l'assainissement. 
</t>
        </r>
        <r>
          <rPr>
            <sz val="12"/>
            <color rgb="FFFF0000"/>
            <rFont val="Tahoma"/>
            <family val="2"/>
          </rPr>
          <t xml:space="preserve">
</t>
        </r>
        <r>
          <rPr>
            <sz val="12"/>
            <color rgb="FFFF0000"/>
            <rFont val="Tahoma"/>
            <family val="2"/>
          </rPr>
          <t xml:space="preserve">Ils peuvent développer des stratégies locales de développement économique pour créer des emplois et augmenter les revenus. 
</t>
        </r>
        <r>
          <rPr>
            <sz val="12"/>
            <color rgb="FFFF0000"/>
            <rFont val="Tahoma"/>
            <family val="2"/>
          </rPr>
          <t xml:space="preserve">
</t>
        </r>
        <r>
          <rPr>
            <sz val="12"/>
            <color rgb="FFFF0000"/>
            <rFont val="Tahoma"/>
            <family val="2"/>
          </rPr>
          <t xml:space="preserve">Ils peuvent augmenter la résilience des populations aux chocs et aux catastrophes. 
</t>
        </r>
        <r>
          <rPr>
            <sz val="12"/>
            <color rgb="FF000000"/>
            <rFont val="Tahoma"/>
            <family val="2"/>
          </rPr>
          <t xml:space="preserve">De. toute évidence, c'est le descriptif de l'ODD 1
</t>
        </r>
      </text>
    </comment>
    <comment ref="E5" authorId="0" shapeId="0" xr:uid="{00000000-0006-0000-0800-000002000000}">
      <text>
        <r>
          <rPr>
            <sz val="11"/>
            <color rgb="FF000000"/>
            <rFont val="Tahoma"/>
            <family val="2"/>
          </rPr>
          <t xml:space="preserve">
</t>
        </r>
        <r>
          <rPr>
            <sz val="12"/>
            <color rgb="FF000000"/>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t>
        </r>
        <r>
          <rPr>
            <sz val="12"/>
            <color rgb="FF000000"/>
            <rFont val="Tahoma"/>
            <family val="2"/>
          </rPr>
          <t xml:space="preserve">
</t>
        </r>
        <r>
          <rPr>
            <sz val="12"/>
            <color rgb="FF000000"/>
            <rFont val="Tahoma"/>
            <family val="2"/>
          </rPr>
          <t xml:space="preserve">Quelles sont les enjeux économiques, sociaux, culturels, environnementaux, etc. du pays, de la région ou de la collectivité qui expliquent que l'atteinte de telle cible soit particulièrement importante, ou inversement. 
</t>
        </r>
        <r>
          <rPr>
            <sz val="12"/>
            <color rgb="FF000000"/>
            <rFont val="Tahoma"/>
            <family val="2"/>
          </rPr>
          <t xml:space="preserve">
</t>
        </r>
        <r>
          <rPr>
            <sz val="12"/>
            <color rgb="FF000000"/>
            <rFont val="Tahoma"/>
            <family val="2"/>
          </rPr>
          <t xml:space="preserve">
</t>
        </r>
        <r>
          <rPr>
            <b/>
            <sz val="12"/>
            <color rgb="FF000000"/>
            <rFont val="Tahoma"/>
            <family val="2"/>
          </rPr>
          <t xml:space="preserve">Voici quelques exemples d'éléments qui peuvent constituer des risques ou des opportunités, et qui peuvent être associés aux cibles de l'ODD 1 : </t>
        </r>
        <r>
          <rPr>
            <sz val="12"/>
            <color rgb="FF000000"/>
            <rFont val="Tahoma"/>
            <family val="2"/>
          </rPr>
          <t xml:space="preserve">
</t>
        </r>
        <r>
          <rPr>
            <sz val="12"/>
            <color rgb="FF000000"/>
            <rFont val="Tahoma"/>
            <family val="2"/>
          </rPr>
          <t xml:space="preserve">
</t>
        </r>
        <r>
          <rPr>
            <sz val="12"/>
            <color rgb="FF000000"/>
            <rFont val="Tahoma"/>
            <family val="2"/>
          </rPr>
          <t xml:space="preserve">-Éloignement des centres de développement économique
</t>
        </r>
        <r>
          <rPr>
            <sz val="12"/>
            <color rgb="FF000000"/>
            <rFont val="Tahoma"/>
            <family val="2"/>
          </rPr>
          <t xml:space="preserve">-Absence d'infrastructures
</t>
        </r>
        <r>
          <rPr>
            <sz val="12"/>
            <color rgb="FF000000"/>
            <rFont val="Tahoma"/>
            <family val="2"/>
          </rPr>
          <t xml:space="preserve">-Difficulté d'accès aux services de base
</t>
        </r>
        <r>
          <rPr>
            <sz val="12"/>
            <color rgb="FF000000"/>
            <rFont val="Tahoma"/>
            <family val="2"/>
          </rPr>
          <t xml:space="preserve">-Absence de programmes de soutien aux plus défavorisés
</t>
        </r>
        <r>
          <rPr>
            <sz val="12"/>
            <color rgb="FF000000"/>
            <rFont val="Tahoma"/>
            <family val="2"/>
          </rPr>
          <t xml:space="preserve">-Faible diversification de l'activité économique
</t>
        </r>
        <r>
          <rPr>
            <sz val="12"/>
            <color rgb="FF000000"/>
            <rFont val="Tahoma"/>
            <family val="2"/>
          </rPr>
          <t xml:space="preserve">-Difficulté d'accès au crédit
</t>
        </r>
        <r>
          <rPr>
            <sz val="12"/>
            <color rgb="FF000000"/>
            <rFont val="Tahoma"/>
            <family val="2"/>
          </rPr>
          <t xml:space="preserve">-Prix élevé des biens et services
</t>
        </r>
        <r>
          <rPr>
            <sz val="12"/>
            <color rgb="FF000000"/>
            <rFont val="Tahoma"/>
            <family val="2"/>
          </rPr>
          <t xml:space="preserve">-Vulnérable particulière aux changements climatiques
</t>
        </r>
        <r>
          <rPr>
            <sz val="12"/>
            <color rgb="FF000000"/>
            <rFont val="Tahoma"/>
            <family val="2"/>
          </rPr>
          <t xml:space="preserve">-Activités économique fortement agricole  
</t>
        </r>
        <r>
          <rPr>
            <sz val="12"/>
            <color rgb="FF000000"/>
            <rFont val="Tahoma"/>
            <family val="2"/>
          </rPr>
          <t>-Etc.</t>
        </r>
      </text>
    </comment>
    <comment ref="F5" authorId="0" shapeId="0" xr:uid="{00000000-0006-0000-0800-000003000000}">
      <text>
        <r>
          <rPr>
            <sz val="12"/>
            <color rgb="FF000000"/>
            <rFont val="Tahoma"/>
            <family val="2"/>
          </rPr>
          <t xml:space="preserve">
</t>
        </r>
        <r>
          <rPr>
            <sz val="12"/>
            <color rgb="FF000000"/>
            <rFont val="Tahoma"/>
            <family val="2"/>
          </rPr>
          <t xml:space="preserve">En fonction des enjeux, risques et opportunités spécifiques précisés dans la colonne précédente, déterminez ici l'importance que vous accordez à cette cible.
</t>
        </r>
        <r>
          <rPr>
            <sz val="12"/>
            <color rgb="FF000000"/>
            <rFont val="Tahoma"/>
            <family val="2"/>
          </rPr>
          <t xml:space="preserve">
</t>
        </r>
        <r>
          <rPr>
            <sz val="12"/>
            <color rgb="FF000000"/>
            <rFont val="Tahoma"/>
            <family val="2"/>
          </rPr>
          <t xml:space="preserve">Posez-vous la question suivante: en fonction des enjeux identifiés, le fait de ne pas atteindre cette cible à l'horizon 2030 aurait-il des conséquences faibles, moyennes ou élevées pour l'entreprise ou la collectivité étudiée? La réponse à cette question permet de déterminer si l'atteinte de la cible est peu importante, importante ou très importante.  
</t>
        </r>
        <r>
          <rPr>
            <sz val="12"/>
            <color rgb="FF000000"/>
            <rFont val="Tahoma"/>
            <family val="2"/>
          </rPr>
          <t xml:space="preserve">
</t>
        </r>
        <r>
          <rPr>
            <sz val="12"/>
            <color rgb="FF000000"/>
            <rFont val="Tahoma"/>
            <family val="2"/>
          </rPr>
          <t xml:space="preserve">Par exemple, une cible jugée très importante sera justifiée par la présence de risques ou opportunités majeurs. 
</t>
        </r>
        <r>
          <rPr>
            <sz val="12"/>
            <color rgb="FF000000"/>
            <rFont val="Tahoma"/>
            <family val="2"/>
          </rPr>
          <t xml:space="preserve">
</t>
        </r>
        <r>
          <rPr>
            <sz val="12"/>
            <color rgb="FF000000"/>
            <rFont val="Tahoma"/>
            <family val="2"/>
          </rPr>
          <t xml:space="preserve">
</t>
        </r>
        <r>
          <rPr>
            <sz val="12"/>
            <color rgb="FF000000"/>
            <rFont val="Tahoma"/>
            <family val="2"/>
          </rPr>
          <t xml:space="preserve">Les valeurs numérales de 0 à 3 sont utilisées pour déterminer l’importance de chaque cible.
</t>
        </r>
        <r>
          <rPr>
            <sz val="12"/>
            <color rgb="FF000000"/>
            <rFont val="Tahoma"/>
            <family val="2"/>
          </rPr>
          <t xml:space="preserve">
</t>
        </r>
        <r>
          <rPr>
            <sz val="12"/>
            <color rgb="FF000000"/>
            <rFont val="Tahoma"/>
            <family val="2"/>
          </rPr>
          <t xml:space="preserve">0 -  Cible </t>
        </r>
        <r>
          <rPr>
            <b/>
            <sz val="12"/>
            <color rgb="FF000000"/>
            <rFont val="Tahoma"/>
            <family val="2"/>
          </rPr>
          <t>non applicable</t>
        </r>
        <r>
          <rPr>
            <sz val="12"/>
            <color rgb="FF000000"/>
            <rFont val="Tahoma"/>
            <family val="2"/>
          </rPr>
          <t xml:space="preserve"> pour le pays, la région ou la collectivité.
</t>
        </r>
        <r>
          <rPr>
            <sz val="12"/>
            <color rgb="FF000000"/>
            <rFont val="Tahoma"/>
            <family val="2"/>
          </rPr>
          <t xml:space="preserve">
</t>
        </r>
        <r>
          <rPr>
            <sz val="12"/>
            <color rgb="FF000000"/>
            <rFont val="Tahoma"/>
            <family val="2"/>
          </rPr>
          <t xml:space="preserve">1  - Cible dont l'atteinte est </t>
        </r>
        <r>
          <rPr>
            <b/>
            <sz val="12"/>
            <color rgb="FF000000"/>
            <rFont val="Tahoma"/>
            <family val="2"/>
          </rPr>
          <t>jugée peu importante</t>
        </r>
        <r>
          <rPr>
            <sz val="12"/>
            <color rgb="FF000000"/>
            <rFont val="Tahoma"/>
            <family val="2"/>
          </rPr>
          <t xml:space="preserve"> pour le pays, la région ou la collectivité.
</t>
        </r>
        <r>
          <rPr>
            <sz val="12"/>
            <color rgb="FF000000"/>
            <rFont val="Tahoma"/>
            <family val="2"/>
          </rPr>
          <t xml:space="preserve">
</t>
        </r>
        <r>
          <rPr>
            <sz val="12"/>
            <color rgb="FF000000"/>
            <rFont val="Tahoma"/>
            <family val="2"/>
          </rPr>
          <t xml:space="preserve">2  - Cible dont l'atteinte est </t>
        </r>
        <r>
          <rPr>
            <b/>
            <sz val="12"/>
            <color rgb="FF000000"/>
            <rFont val="Tahoma"/>
            <family val="2"/>
          </rPr>
          <t>jugée importante</t>
        </r>
        <r>
          <rPr>
            <sz val="12"/>
            <color rgb="FF000000"/>
            <rFont val="Tahoma"/>
            <family val="2"/>
          </rPr>
          <t xml:space="preserve"> pour le pays, la région ou la collectivité.
</t>
        </r>
        <r>
          <rPr>
            <sz val="12"/>
            <color rgb="FF000000"/>
            <rFont val="Tahoma"/>
            <family val="2"/>
          </rPr>
          <t xml:space="preserve">
</t>
        </r>
        <r>
          <rPr>
            <sz val="12"/>
            <color rgb="FF000000"/>
            <rFont val="Tahoma"/>
            <family val="2"/>
          </rPr>
          <t xml:space="preserve">3  - Cible dont l'atteinte est </t>
        </r>
        <r>
          <rPr>
            <b/>
            <sz val="12"/>
            <color rgb="FF000000"/>
            <rFont val="Tahoma"/>
            <family val="2"/>
          </rPr>
          <t>jugée très importante</t>
        </r>
        <r>
          <rPr>
            <sz val="12"/>
            <color rgb="FF000000"/>
            <rFont val="Tahoma"/>
            <family val="2"/>
          </rPr>
          <t xml:space="preserve"> pour le pays, la région ou la collectivité.</t>
        </r>
        <r>
          <rPr>
            <b/>
            <sz val="12"/>
            <color rgb="FF000000"/>
            <rFont val="Tahoma"/>
            <family val="2"/>
          </rPr>
          <t xml:space="preserve">
</t>
        </r>
        <r>
          <rPr>
            <b/>
            <sz val="12"/>
            <color rgb="FF000000"/>
            <rFont val="Tahoma"/>
            <family val="2"/>
          </rPr>
          <t xml:space="preserve">
</t>
        </r>
        <r>
          <rPr>
            <b/>
            <sz val="12"/>
            <color rgb="FF000000"/>
            <rFont val="Tahoma"/>
            <family val="2"/>
          </rPr>
          <t xml:space="preserve">
</t>
        </r>
      </text>
    </comment>
    <comment ref="G5" authorId="0" shapeId="0" xr:uid="{00000000-0006-0000-08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H5" authorId="0" shapeId="0" xr:uid="{00000000-0006-0000-0800-000005000000}">
      <text>
        <r>
          <rPr>
            <sz val="12"/>
            <color rgb="FF000000"/>
            <rFont val="Tahoma"/>
            <family val="2"/>
          </rPr>
          <t xml:space="preserve">
</t>
        </r>
        <r>
          <rPr>
            <sz val="12"/>
            <color rgb="FF000000"/>
            <rFont val="Tahoma"/>
            <family val="2"/>
          </rPr>
          <t xml:space="preserve">Inscrire dans cette colonne les actions et mesures qui ont déjà été planifiées ou mises en œuvre l'entreprise ou la règlementation qui contribuent à l'atteinte de cette cible. 
</t>
        </r>
        <r>
          <rPr>
            <sz val="12"/>
            <color rgb="FF000000"/>
            <rFont val="Tahoma"/>
            <family val="2"/>
          </rPr>
          <t xml:space="preserve">
</t>
        </r>
        <r>
          <rPr>
            <sz val="12"/>
            <color rgb="FF000000"/>
            <rFont val="Tahoma"/>
            <family val="2"/>
          </rPr>
          <t xml:space="preserve">C'est en quelque sorte une justification du niveau de performance actuel, ou du niveau d'atteinte de la cible. Une cible atteinte devrait pouvoir s'expliquer par plusieurs éléments positifs déjà mis en oeuvre.
</t>
        </r>
        <r>
          <rPr>
            <sz val="12"/>
            <color rgb="FF000000"/>
            <rFont val="Tahoma"/>
            <family val="2"/>
          </rPr>
          <t xml:space="preserve">
</t>
        </r>
        <r>
          <rPr>
            <sz val="12"/>
            <color rgb="FF000000"/>
            <rFont val="Tahoma"/>
            <family val="2"/>
          </rPr>
          <t xml:space="preserve">Utilisez l'ensemble des informations à votre dispositions pour documenter cette section. Précisez par exemple : 
</t>
        </r>
        <r>
          <rPr>
            <sz val="12"/>
            <color rgb="FF000000"/>
            <rFont val="Tahoma"/>
            <family val="2"/>
          </rPr>
          <t xml:space="preserve">
</t>
        </r>
        <r>
          <rPr>
            <sz val="12"/>
            <color rgb="FF000000"/>
            <rFont val="Tahoma"/>
            <family val="2"/>
          </rPr>
          <t xml:space="preserve">-L'inscription d'enjeux associés à la cible dans le ou les document de planification
</t>
        </r>
        <r>
          <rPr>
            <sz val="12"/>
            <color rgb="FF000000"/>
            <rFont val="Tahoma"/>
            <family val="2"/>
          </rPr>
          <t xml:space="preserve">-Les programmes et stratégies existants, avec les organisations responsables
</t>
        </r>
        <r>
          <rPr>
            <sz val="12"/>
            <color rgb="FF000000"/>
            <rFont val="Tahoma"/>
            <family val="2"/>
          </rPr>
          <t xml:space="preserve">-Les mesures, projets et actions mises en oeuvre sur le territoire
</t>
        </r>
        <r>
          <rPr>
            <sz val="12"/>
            <color rgb="FF000000"/>
            <rFont val="Tahoma"/>
            <family val="2"/>
          </rPr>
          <t xml:space="preserve">-Les partenaires actifs sur ces enjeux
</t>
        </r>
        <r>
          <rPr>
            <sz val="12"/>
            <color rgb="FF000000"/>
            <rFont val="Tahoma"/>
            <family val="2"/>
          </rPr>
          <t xml:space="preserve">-Les statistique et indicateurs de suivi pertinents
</t>
        </r>
        <r>
          <rPr>
            <sz val="12"/>
            <color rgb="FF000000"/>
            <rFont val="Tahoma"/>
            <family val="2"/>
          </rPr>
          <t>-Les financements disponibles</t>
        </r>
        <r>
          <rPr>
            <sz val="11"/>
            <color rgb="FF000000"/>
            <rFont val="Tahoma"/>
            <family val="2"/>
          </rPr>
          <t xml:space="preserve">
</t>
        </r>
      </text>
    </comment>
    <comment ref="I5" authorId="0" shapeId="0" xr:uid="{00000000-0006-0000-0800-000006000000}">
      <text>
        <r>
          <rPr>
            <sz val="12"/>
            <color rgb="FF000000"/>
            <rFont val="Tahoma"/>
            <family val="2"/>
          </rPr>
          <t>Les valeurs numérales de 1 à 5 sont utilisées pour déterminer le niveau de compétence.
1 - Responsabilité exclusive du secteur public à l’échelle nationale.
2 - Responsabilité exclusive du secteur public à l’échelle locale.
3 - Responsabilité exclusive du secteur public partagée entre les échelles nationale et locale.
4 - Responsabilité partagée entre les secteurs public et privé. Le secteur privé a besoin du soutien du secteur public.
5- Responsabilité du secteur privé. Le secteur privé peut intervenir en toute autonomie dans le respect des lois et règlements.</t>
        </r>
      </text>
    </comment>
    <comment ref="K5" authorId="0" shapeId="0" xr:uid="{00000000-0006-0000-0800-000007000000}">
      <text>
        <r>
          <rPr>
            <sz val="12"/>
            <color rgb="FF000000"/>
            <rFont val="Tahoma"/>
            <family val="2"/>
          </rPr>
          <t xml:space="preserve">
</t>
        </r>
        <r>
          <rPr>
            <sz val="12"/>
            <color rgb="FF000000"/>
            <rFont val="Tahoma"/>
            <family val="2"/>
          </rPr>
          <t xml:space="preserve">Inscrire dans cette colonne toutes les forces et les faiblesses du pays, de la région ou de la collectivité locale (selon le cas) en lien avec chaque cible. 
</t>
        </r>
        <r>
          <rPr>
            <sz val="12"/>
            <color rgb="FF000000"/>
            <rFont val="Tahoma"/>
            <family val="2"/>
          </rPr>
          <t xml:space="preserve">
</t>
        </r>
        <r>
          <rPr>
            <sz val="12"/>
            <color rgb="FF000000"/>
            <rFont val="Tahoma"/>
            <family val="2"/>
          </rPr>
          <t xml:space="preserve">Ces forces et faiblesses doivent référer aux capacités d'action réelles sur le terrain des acteurs.
</t>
        </r>
        <r>
          <rPr>
            <sz val="12"/>
            <color rgb="FF000000"/>
            <rFont val="Tahoma"/>
            <family val="2"/>
          </rPr>
          <t xml:space="preserve">
</t>
        </r>
        <r>
          <rPr>
            <sz val="12"/>
            <color rgb="FF000000"/>
            <rFont val="Tahoma"/>
            <family val="2"/>
          </rPr>
          <t xml:space="preserve">Précisez par exemple : 
</t>
        </r>
        <r>
          <rPr>
            <sz val="12"/>
            <color rgb="FF000000"/>
            <rFont val="Tahoma"/>
            <family val="2"/>
          </rPr>
          <t xml:space="preserve">- La nature des capacités à l'échelon local;
</t>
        </r>
        <r>
          <rPr>
            <sz val="12"/>
            <color rgb="FF000000"/>
            <rFont val="Tahoma"/>
            <family val="2"/>
          </rPr>
          <t xml:space="preserve">- Les ressources humaines, financières et techniques disponibles;
</t>
        </r>
        <r>
          <rPr>
            <sz val="12"/>
            <color rgb="FF000000"/>
            <rFont val="Tahoma"/>
            <family val="2"/>
          </rPr>
          <t xml:space="preserve">- Les partenaires technique et financier qui peuvent agir sur la cible;
</t>
        </r>
        <r>
          <rPr>
            <sz val="12"/>
            <color rgb="FF000000"/>
            <rFont val="Tahoma"/>
            <family val="2"/>
          </rPr>
          <t xml:space="preserve">- La nature des relations aentre l'État et les collectivités locales concernant les enjeux de la cibl;
</t>
        </r>
        <r>
          <rPr>
            <sz val="12"/>
            <color rgb="FF000000"/>
            <rFont val="Tahoma"/>
            <family val="2"/>
          </rPr>
          <t xml:space="preserve">- etc.
</t>
        </r>
      </text>
    </comment>
    <comment ref="L5" authorId="0" shapeId="0" xr:uid="{00000000-0006-0000-0800-000008000000}">
      <text>
        <r>
          <rPr>
            <sz val="11"/>
            <color rgb="FF000000"/>
            <rFont val="Tahoma"/>
            <family val="2"/>
          </rPr>
          <t xml:space="preserve">
</t>
        </r>
        <r>
          <rPr>
            <sz val="12"/>
            <color rgb="FF000000"/>
            <rFont val="Tahoma"/>
            <family val="2"/>
          </rPr>
          <t xml:space="preserve">Cette colonne se compile de manière automatique. 
</t>
        </r>
        <r>
          <rPr>
            <sz val="12"/>
            <color rgb="FF000000"/>
            <rFont val="Tahoma"/>
            <family val="2"/>
          </rPr>
          <t xml:space="preserve">
</t>
        </r>
        <r>
          <rPr>
            <sz val="12"/>
            <color rgb="FF000000"/>
            <rFont val="Tahoma"/>
            <family val="2"/>
          </rPr>
          <t xml:space="preserve">Le niveau de priorité de la cible est déterminée en fonction de ses niveau d'importance et de performance actuelle. 
</t>
        </r>
        <r>
          <rPr>
            <sz val="12"/>
            <color rgb="FF000000"/>
            <rFont val="Tahoma"/>
            <family val="2"/>
          </rPr>
          <t xml:space="preserve">
</t>
        </r>
        <r>
          <rPr>
            <sz val="12"/>
            <color rgb="FF000000"/>
            <rFont val="Tahoma"/>
            <family val="2"/>
          </rPr>
          <t xml:space="preserve">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t>
        </r>
        <r>
          <rPr>
            <sz val="12"/>
            <color rgb="FF000000"/>
            <rFont val="Tahoma"/>
            <family val="2"/>
          </rPr>
          <t xml:space="preserve">
</t>
        </r>
        <r>
          <rPr>
            <sz val="12"/>
            <color rgb="FF000000"/>
            <rFont val="Tahoma"/>
            <family val="2"/>
          </rPr>
          <t xml:space="preserve">Le niveau de priorité est précisé automatiquement dans cette colonne, selon le tableau présenté dans l'onglet ''Résultats''.
</t>
        </r>
      </text>
    </comment>
    <comment ref="AY5" authorId="0" shapeId="0" xr:uid="{00000000-0006-0000-08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Z5" authorId="0" shapeId="0" xr:uid="{00000000-0006-0000-0800-00000A000000}">
      <text>
        <r>
          <rPr>
            <sz val="12"/>
            <color rgb="FF000000"/>
            <rFont val="Tahoma"/>
            <family val="2"/>
          </rPr>
          <t xml:space="preserve">
</t>
        </r>
        <r>
          <rPr>
            <sz val="12"/>
            <color rgb="FF000000"/>
            <rFont val="Tahoma"/>
            <family val="2"/>
          </rPr>
          <t xml:space="preserve">Inscrivez ici les suggestions de stratégies d'actions pouvant contribuer à l'atteinte de la cible. Vous pouvez inclure des actions déjà planifiées, le cas échéant.
</t>
        </r>
        <r>
          <rPr>
            <sz val="12"/>
            <color rgb="FF000000"/>
            <rFont val="Tahoma"/>
            <family val="2"/>
          </rPr>
          <t xml:space="preserve">
</t>
        </r>
        <r>
          <rPr>
            <sz val="12"/>
            <color rgb="FF000000"/>
            <rFont val="Tahoma"/>
            <family val="2"/>
          </rPr>
          <t xml:space="preserve">Ces propositions peuvent être de nature stratégique (inscription dans la planification, dans une stratégie locale, nationale ou sectorielle) ou pratique (mise en place de programmes ou de projets). 
</t>
        </r>
        <r>
          <rPr>
            <sz val="12"/>
            <color rgb="FF000000"/>
            <rFont val="Tahoma"/>
            <family val="2"/>
          </rPr>
          <t xml:space="preserve">
</t>
        </r>
        <r>
          <rPr>
            <sz val="12"/>
            <color rgb="FF000000"/>
            <rFont val="Tahoma"/>
            <family val="2"/>
          </rPr>
          <t xml:space="preserve">Elle peuvent être inspirées d'initiatives d'autres pays, régions ou collectivités locales, de partage de bonnes pratiques, de la littérature, d'expériences personnelles des analystes, etc. 
</t>
        </r>
        <r>
          <rPr>
            <sz val="12"/>
            <color rgb="FF000000"/>
            <rFont val="Tahoma"/>
            <family val="2"/>
          </rPr>
          <t xml:space="preserve">
</t>
        </r>
        <r>
          <rPr>
            <sz val="12"/>
            <color rgb="FF000000"/>
            <rFont val="Tahoma"/>
            <family val="2"/>
          </rPr>
          <t xml:space="preserve">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BA5" authorId="0" shapeId="0" xr:uid="{00000000-0006-0000-0800-00000B000000}">
      <text>
        <r>
          <rPr>
            <sz val="11"/>
            <color rgb="FF000000"/>
            <rFont val="Tahoma"/>
            <family val="2"/>
          </rPr>
          <t xml:space="preserve">
</t>
        </r>
        <r>
          <rPr>
            <sz val="12"/>
            <color rgb="FF000000"/>
            <rFont val="Tahoma"/>
            <family val="2"/>
          </rPr>
          <t xml:space="preserve">Exposez dans cette colonne des interactions potentielles entre les cibles. Mettre en exergue les cibles sur lesquelles les actions  proposées sont susceptibles de favoriser l'atteinte d'autres cibles (synergies) et/ou de nuire à l'atteinte d'autres cibles (antagonismes). 
</t>
        </r>
        <r>
          <rPr>
            <sz val="12"/>
            <color rgb="FF000000"/>
            <rFont val="Tahoma"/>
            <family val="2"/>
          </rPr>
          <t xml:space="preserve">
</t>
        </r>
        <r>
          <rPr>
            <sz val="10"/>
            <color rgb="FF000000"/>
            <rFont val="Tahoma"/>
            <family val="2"/>
          </rPr>
          <t xml:space="preserve">
</t>
        </r>
      </text>
    </comment>
    <comment ref="D7" authorId="1" shapeId="0" xr:uid="{10EA89E3-4B82-6B4F-9EDA-4BA757F524D9}">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avez des enjeux d’accès à l’électricité? 
Est-ce que vous avez accès à l’hydroélectricité?</t>
      </text>
    </comment>
    <comment ref="H7" authorId="0" shapeId="0" xr:uid="{00000000-0006-0000-0800-00000D000000}">
      <text>
        <r>
          <rPr>
            <sz val="11"/>
            <color rgb="FF000000"/>
            <rFont val="Tahoma"/>
            <family val="2"/>
          </rPr>
          <t xml:space="preserve">
</t>
        </r>
        <r>
          <rPr>
            <b/>
            <sz val="11"/>
            <color rgb="FF000000"/>
            <rFont val="Tahoma"/>
            <family val="2"/>
          </rPr>
          <t>Indicateurs proposés :</t>
        </r>
        <r>
          <rPr>
            <sz val="11"/>
            <color rgb="FF000000"/>
            <rFont val="Tahoma"/>
            <family val="2"/>
          </rPr>
          <t xml:space="preserve">
</t>
        </r>
        <r>
          <rPr>
            <sz val="11"/>
            <color rgb="FF000000"/>
            <rFont val="Tahoma"/>
            <family val="2"/>
          </rPr>
          <t>7.2.1 Part de l’énergie renouvelable dans la consommation finale d’énergie</t>
        </r>
      </text>
    </comment>
    <comment ref="AZ7" authorId="2" shapeId="0" xr:uid="{00000000-0006-0000-0800-00000E000000}">
      <text>
        <r>
          <rPr>
            <b/>
            <sz val="10"/>
            <color rgb="FF000000"/>
            <rFont val="Tahoma"/>
            <family val="2"/>
          </rPr>
          <t>Claude Villeneuve:</t>
        </r>
        <r>
          <rPr>
            <sz val="10"/>
            <color rgb="FF000000"/>
            <rFont val="Tahoma"/>
            <family val="2"/>
          </rPr>
          <t xml:space="preserve">
</t>
        </r>
        <r>
          <rPr>
            <sz val="10"/>
            <color rgb="FF000000"/>
            <rFont val="Tahoma"/>
            <family val="2"/>
          </rPr>
          <t xml:space="preserve">1- dans le domaine de l'extraction et du transport:, substitution des carburants fossiles par du biodiésel ou électrification des équipements
</t>
        </r>
        <r>
          <rPr>
            <sz val="10"/>
            <color rgb="FF000000"/>
            <rFont val="Tahoma"/>
            <family val="2"/>
          </rPr>
          <t xml:space="preserve">2- Dans la production d'alumine : substitution du gaz naturel fossile par du GNR ou de l'hydroélectricité
</t>
        </r>
        <r>
          <rPr>
            <sz val="10"/>
            <color rgb="FF000000"/>
            <rFont val="Tahoma"/>
            <family val="2"/>
          </rPr>
          <t xml:space="preserve">3- Dans le domaine de l'électrolyse et de la coulée : </t>
        </r>
        <r>
          <rPr>
            <sz val="10"/>
            <color rgb="FF000000"/>
            <rFont val="Helv"/>
          </rPr>
          <t xml:space="preserve">substitution du gaz naturel fossile ou du mazout lourd par du GNR. de lù,huile pyrolytique ou de l'hydroélectricité
</t>
        </r>
        <r>
          <rPr>
            <sz val="10"/>
            <color rgb="FF000000"/>
            <rFont val="Helv"/>
          </rPr>
          <t xml:space="preserve">4- Dans le domaine de la fabrication: électrification des équipements et véhicules
</t>
        </r>
        <r>
          <rPr>
            <sz val="10"/>
            <color rgb="FF000000"/>
            <rFont val="Helv"/>
          </rPr>
          <t xml:space="preserve">5- Dans le domaine du recyclage: utilisation de l'électricité pour la refonte
</t>
        </r>
      </text>
    </comment>
    <comment ref="D8" authorId="3" shapeId="0" xr:uid="{1A9EFE66-A74A-F04F-91BF-F9D80021DD13}">
      <text>
        <t xml:space="preserve">[Commentaire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avez recours à des énergies renouvelables? (Solaire, éolienne, etc.) si oui donnez des détails, si non veuillez mentionner si vous avez des projets futures pour intégrer les énergies renouvelables au sein de votre entreprise? </t>
      </text>
    </comment>
    <comment ref="H8" authorId="0" shapeId="0" xr:uid="{00000000-0006-0000-0800-000010000000}">
      <text>
        <r>
          <rPr>
            <sz val="11"/>
            <color rgb="FF000000"/>
            <rFont val="Tahoma"/>
            <family val="2"/>
          </rPr>
          <t xml:space="preserve">
</t>
        </r>
        <r>
          <rPr>
            <b/>
            <sz val="11"/>
            <color rgb="FF000000"/>
            <rFont val="Tahoma"/>
            <family val="2"/>
          </rPr>
          <t>Indicateurs proposés :</t>
        </r>
        <r>
          <rPr>
            <sz val="11"/>
            <color rgb="FF000000"/>
            <rFont val="Tahoma"/>
            <family val="2"/>
          </rPr>
          <t xml:space="preserve">
</t>
        </r>
        <r>
          <rPr>
            <sz val="11"/>
            <color rgb="FF000000"/>
            <rFont val="Tahoma"/>
            <family val="2"/>
          </rPr>
          <t>7.3.1 Intensité énergétique [rapport entre énergie primaire et produit intérieur brut (PIB)]</t>
        </r>
      </text>
    </comment>
    <comment ref="AZ8" authorId="2" shapeId="0" xr:uid="{00000000-0006-0000-0800-000011000000}">
      <text>
        <r>
          <rPr>
            <b/>
            <sz val="10"/>
            <color rgb="FF000000"/>
            <rFont val="Tahoma"/>
            <family val="2"/>
          </rPr>
          <t>Claude Villeneuve:</t>
        </r>
        <r>
          <rPr>
            <sz val="10"/>
            <color rgb="FF000000"/>
            <rFont val="Tahoma"/>
            <family val="2"/>
          </rPr>
          <t xml:space="preserve">
</t>
        </r>
        <r>
          <rPr>
            <sz val="10"/>
            <color rgb="FF000000"/>
            <rFont val="Helv"/>
          </rPr>
          <t xml:space="preserve">1- dans le domaine de l'extraction et du transport: optimisation  ou électrification des équipements
2- Dans la production d'alumine : récupération de la chaleur fatale
3- Dans le domaine de l'électrolyse et de la coulée : meilleure isolation des équipements, récupération de la chaleur fatale
4- Dans le domaine de la fabrication: électrification des équipements et véhicules
5- Dans le domaine du recyclage: utilisation de l'inertie thermique des centres de coulée pour la refonte
</t>
        </r>
      </text>
    </comment>
    <comment ref="D9" authorId="4" shapeId="0" xr:uid="{F2346190-82CB-2C4C-8369-5F11EBFEA1FA}">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Avez-vous réalisé un audit énergétique pour identifier les domaines où des améliorations peuvent être apportées ?
Quelles sont les principales sources de consommation d'énergie dans votre entreprise ?
Quelles technologies écoénergétiques avez-vous déjà mises en place (ex. : éclairage LED, systèmes de chauffage et de climatisation efficaces) ?
Quelles initiatives avez-vous mises en place pour former vos employés à l'importance de l'efficacité énergétique ?
Quelles innovations technologiques pourriez-vous adopter pour améliorer l'efficacité énergétique dans vos opérations ?</t>
      </text>
    </comment>
    <comment ref="D10" authorId="5" shapeId="0" xr:uid="{015F1330-6999-8340-A5F3-B3BD9179278C}">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Qui sont les acteurs clés (ATR, entreprises touristiques, communautés locales, clients) avec lesquels vous pourriez collaborer pour promouvoir l'énergie renouvelable ?
Quelles synergies pouvez-vous établir avec d'autres entreprises ou organisations de votre région pour partager des ressources et des connaissances sur les technologies énergétiques ?
Quelles informations ou recherches spécifiques sur l'énergie renouvelable et l'efficacité énergétique sont actuellement difficiles à obtenir pour votre entreprise ?
Quelles meilleures pratiques en matière d'énergie renouvelable et d'efficacité énergétique avez-vous observées chez d'autres entreprises touristiques ?
Comment pourriez-vous organiser des forums ou des ateliers pour partager ces meilleures pratiques avec d'autres acteurs du secteur ?
Quels sont les besoins spécifiques de votre entreprise en matière d'accès à des technologies d'énergie propre et d'efficacité énergétique ?</t>
      </text>
    </comment>
    <comment ref="H10" authorId="0" shapeId="0" xr:uid="{00000000-0006-0000-0800-000013000000}">
      <text>
        <r>
          <rPr>
            <sz val="11"/>
            <color rgb="FF000000"/>
            <rFont val="Tahoma"/>
            <family val="2"/>
          </rPr>
          <t xml:space="preserve">
</t>
        </r>
        <r>
          <rPr>
            <b/>
            <sz val="11"/>
            <color rgb="FF000000"/>
            <rFont val="Tahoma"/>
            <family val="2"/>
          </rPr>
          <t>Indicateurs proposés :</t>
        </r>
        <r>
          <rPr>
            <sz val="11"/>
            <color rgb="FF000000"/>
            <rFont val="Tahoma"/>
            <family val="2"/>
          </rPr>
          <t xml:space="preserve">
</t>
        </r>
        <r>
          <rPr>
            <sz val="11"/>
            <color rgb="FF000000"/>
            <rFont val="Tahoma"/>
            <family val="2"/>
          </rPr>
          <t xml:space="preserve">7.a.1 Montant (en dollars des États-Unis) des ressources mobilisées par année à compter de 2020 au titre de l’engagement </t>
        </r>
      </text>
    </comment>
    <comment ref="AZ10" authorId="2" shapeId="0" xr:uid="{00000000-0006-0000-0800-000014000000}">
      <text>
        <r>
          <rPr>
            <b/>
            <sz val="10"/>
            <color rgb="FF000000"/>
            <rFont val="Tahoma"/>
            <family val="2"/>
          </rPr>
          <t>Claude Villeneuve:</t>
        </r>
        <r>
          <rPr>
            <sz val="10"/>
            <color rgb="FF000000"/>
            <rFont val="Tahoma"/>
            <family val="2"/>
          </rPr>
          <t xml:space="preserve">
</t>
        </r>
        <r>
          <rPr>
            <sz val="10"/>
            <color rgb="FF000000"/>
            <rFont val="Helv"/>
          </rPr>
          <t xml:space="preserve">1- dans le domaine de l'extraction et du transport:, adoption des normes pertinentes
2- Dans la production d'alumine : certification ASI
3- Dans le domaine de l'électrolyse et de la coulée : certification ASI
4- Dans le domaine de la fabrication: Certification ISO 500001
5- Dans le domaine du recyclage: Certification ISO 500001
</t>
        </r>
      </text>
    </comment>
    <comment ref="D11" authorId="6" shapeId="0" xr:uid="{5F4E52C9-DAFF-9441-AB4C-F7488AA77043}">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Quelles infrastructures énergétiques utilisez-vous actuellement dans votre entreprise touristique, et sont-elles considérées comme durables ?
Avez-vous réalisé une évaluation de l'efficacité énergétique de vos installations ?
Êtes-vous en partenariat avec d'autres entreprises ou organisations pour partager des ressources ou des technologies durables ?</t>
      </text>
    </comment>
    <comment ref="H11" authorId="0" shapeId="0" xr:uid="{00000000-0006-0000-0800-000016000000}">
      <text>
        <r>
          <rPr>
            <sz val="11"/>
            <color rgb="FF000000"/>
            <rFont val="Tahoma"/>
            <family val="2"/>
          </rPr>
          <t xml:space="preserve">
</t>
        </r>
        <r>
          <rPr>
            <b/>
            <sz val="11"/>
            <color rgb="FF000000"/>
            <rFont val="Tahoma"/>
            <family val="2"/>
          </rPr>
          <t>Indicateurs proposés :</t>
        </r>
        <r>
          <rPr>
            <sz val="11"/>
            <color rgb="FF000000"/>
            <rFont val="Tahoma"/>
            <family val="2"/>
          </rPr>
          <t xml:space="preserve">
</t>
        </r>
        <r>
          <rPr>
            <sz val="11"/>
            <color rgb="FF000000"/>
            <rFont val="Tahoma"/>
            <family val="2"/>
          </rPr>
          <t>7.b.1 Investissements dans l’efficacité énergétique en pourcentage du chiffre d'affaires et montant de l’investissement étranger direct sous la forme de transferts financiers destinés à l’infrastructure et à la technologie nécessaires aux services de développement durable</t>
        </r>
      </text>
    </comment>
    <comment ref="AZ11" authorId="2" shapeId="0" xr:uid="{00000000-0006-0000-0800-000017000000}">
      <text>
        <r>
          <rPr>
            <b/>
            <sz val="8"/>
            <color rgb="FF000000"/>
            <rFont val="Tahoma"/>
            <family val="2"/>
          </rPr>
          <t>Claude Villeneuve:</t>
        </r>
        <r>
          <rPr>
            <sz val="8"/>
            <color rgb="FF000000"/>
            <rFont val="Tahoma"/>
            <family val="2"/>
          </rPr>
          <t xml:space="preserve">
</t>
        </r>
        <r>
          <rPr>
            <sz val="10"/>
            <color rgb="FF000000"/>
            <rFont val="Helv"/>
          </rPr>
          <t>1- dans le domaine de l'extraction et du transport:, Favoriser l'accès à des services énergétiques ancillaires pour la population locale
2- Dans la production d'alumine : valorisation de la chaleur fatale dans des parcs industriels
3- Dans le domaine de l'électrolyse et de la coulée : valorisation de la chaleur fatale dans des parcs industriels
4- Dans le domaine de la fabrication:non pertinent
5- Dans le domaine du recyclage: non pertinent</t>
        </r>
        <r>
          <rPr>
            <sz val="8"/>
            <color rgb="FF000000"/>
            <rFont val="Helv"/>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Utilisateur</author>
    <author>tc={21C0CF10-BF4C-8C4D-BDDB-76665203DD46}</author>
    <author>tc={8982EA66-D000-9D4A-9881-FFDFD592C900}</author>
    <author>tc={4CDED5A5-F97A-4743-BB02-DBC7665C0318}</author>
    <author>tc={593BD930-B569-ED4F-8A5B-06295DD9D621}</author>
    <author>tc={7545B679-B8AA-5144-8148-59C9E6550D2C}</author>
    <author>tc={8C9BE3FF-D177-DE43-90ED-05B3E2AAB38F}</author>
    <author>tc={F5568BD5-414C-C449-BC20-9C268E87B306}</author>
    <author>tc={A7BE9029-F41F-D54D-8886-998A4EC620D9}</author>
    <author>tc={8B0DF738-D635-DB43-B9F1-0B7B3EB78A1B}</author>
  </authors>
  <commentList>
    <comment ref="B4" authorId="0" shapeId="0" xr:uid="{00000000-0006-0000-09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E5" authorId="0" shapeId="0" xr:uid="{00000000-0006-0000-09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F5" authorId="0" shapeId="0" xr:uid="{00000000-0006-0000-09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G5" authorId="0" shapeId="0" xr:uid="{00000000-0006-0000-09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H5" authorId="0" shapeId="0" xr:uid="{00000000-0006-0000-09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I5" authorId="0" shapeId="0" xr:uid="{00000000-0006-0000-0900-000006000000}">
      <text>
        <r>
          <rPr>
            <sz val="12"/>
            <color indexed="81"/>
            <rFont val="Tahoma"/>
            <family val="2"/>
          </rPr>
          <t>Les valeurs numérales de 1 à 5 sont utilisées pour déterminer le niveau de compétence.
1 - Responsabilité exclusive du secteur public à l’échelle nationale.
2 - Responsabilité exclusive du secteur public à l’échelle locale.
3 - Responsabilité exclusive du secteur public partagée entre les échelles nationale et locale.
4 - Responsabilité partagée entre les secteurs public et privé. Le secteur privé a besoin du soutien du secteur public.
5- Responsabilité du secteur privé. Le secteur privé peut intervenir en toute auto</t>
        </r>
      </text>
    </comment>
    <comment ref="J5" authorId="0" shapeId="0" xr:uid="{00000000-0006-0000-09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K5" authorId="0" shapeId="0" xr:uid="{00000000-0006-0000-09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X5" authorId="0" shapeId="0" xr:uid="{00000000-0006-0000-09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Y5" authorId="0" shapeId="0" xr:uid="{00000000-0006-0000-0900-00000A000000}">
      <text>
        <r>
          <rPr>
            <sz val="12"/>
            <color indexed="81"/>
            <rFont val="Tahoma"/>
            <family val="2"/>
          </rPr>
          <t xml:space="preserve">
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Z5" authorId="0" shapeId="0" xr:uid="{00000000-0006-0000-09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D7" authorId="1" shapeId="0" xr:uid="{21C0CF10-BF4C-8C4D-BDDB-76665203DD46}">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les biens et services offerts par votre entreprise sont en adéquation avec le marché local? Par exemple, imaginez que vous êtes une station de ski et que vous décidez d’offrir vos services à Cancun</t>
      </text>
    </comment>
    <comment ref="H7" authorId="0" shapeId="0" xr:uid="{00000000-0006-0000-0900-00000D000000}">
      <text>
        <r>
          <rPr>
            <sz val="11"/>
            <color indexed="81"/>
            <rFont val="Tahoma"/>
            <family val="2"/>
          </rPr>
          <t xml:space="preserve">
</t>
        </r>
        <r>
          <rPr>
            <b/>
            <sz val="11"/>
            <color indexed="81"/>
            <rFont val="Tahoma"/>
            <family val="2"/>
          </rPr>
          <t>Indicateurs proposés :</t>
        </r>
        <r>
          <rPr>
            <sz val="11"/>
            <color indexed="81"/>
            <rFont val="Tahoma"/>
            <family val="2"/>
          </rPr>
          <t xml:space="preserve">
8.2.1 Taux de croissance annuelle du PIB réel par personne pourvue d’un emploi</t>
        </r>
      </text>
    </comment>
    <comment ref="D8" authorId="2" shapeId="0" xr:uid="{8982EA66-D000-9D4A-9881-FFDFD592C900}">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avez plusieurs activités économiques rentables ou votre revenu dépend d’une seule activité?</t>
      </text>
    </comment>
    <comment ref="D9" authorId="3" shapeId="0" xr:uid="{4CDED5A5-F97A-4743-BB02-DBC7665C0318}">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Avez-vous identifié des lacunes dans les politiques actuelles qui pourraient être améliorées pour favoriser l'entrepreneuriat local ?
Comment votre entreprise peut-elle soutenir les entrepreneurs locaux dans le secteur du tourisme ?
Quelles pratiques mettez-vous en œuvre pour garantir que les emplois créés dans votre entreprise sont considérés comme « décents » ?
Comment pouvez-vous améliorer les conditions de travail et la rémunération des employés au sein de votre entreprise ?
Quelles initiatives votre entreprise a-t-elle mises en place pour encourager l'innovation et la créativité dans vos offres touristiques ?</t>
      </text>
    </comment>
    <comment ref="D10" authorId="4" shapeId="0" xr:uid="{593BD930-B569-ED4F-8A5B-06295DD9D621}">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Quelles ressources régionales (eau, énergie, matières premières) votre entreprise utilise-t-elle actuellement et comment pouvez-vous améliorer leur utilisation ?
Quelles pratiques de gestion durable pouvez-vous mettre en place pour optimiser la consommation des ressources ?
Comment votre entreprise pourrait-elle réduire le gaspillage en matière de production et de consommation ?
Avez-vous envisagé d'adopter des principes d'économie circulaire dans vos opérations ? Comment cela pourrait-il s'appliquer à votre entreprise ?
Comment pouvez-vous collaborer avec d'autres entreprises locales pour améliorer l'utilisation des ressources régionales et partager les meilleures pratiques ?
Quelles initiatives pouvez-vous lancer pour sensibiliser les clients à l'importance d'une utilisation responsable des ressources ?</t>
      </text>
    </comment>
    <comment ref="D11" authorId="5" shapeId="0" xr:uid="{7545B679-B8AA-5144-8148-59C9E6550D2C}">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Quelles mesures avez-vous mises en place pour garantir des conditions de travail sûres et saines pour tous vos employés ?
Comment évaluez-vous la satisfaction au travail de vos employés et quelles actions prenez-vous pour l'améliorer ?
Avez-vous effectué une analyse des salaires pour identifier les disparités éventuelles entre les différents postes et groupes de travailleurs ?
Quelles politiques avez-vous mises en place pour garantir l'équité salariale entre tous les employés, y compris ceux issus de groupes sous-représentés ?</t>
      </text>
    </comment>
    <comment ref="D12" authorId="6" shapeId="0" xr:uid="{8C9BE3FF-D177-DE43-90ED-05B3E2AAB38F}">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proposez des programmes de stage ou d’apprentissage destinés aux jeunes sans emploi ni formation afin de les intégrer dans le secteur du tourisme ?
Avez-vous établi des partenariats avec des écoles, centres de formation professionnelle ou des organisations communautaires pour promouvoir le tourisme comme une voie professionnelle pour les jeunes ?
Comment encadrez-vous les jeunes dans leur parcours professionnel pour qu'ils puissent acquérir des compétences et évoluer dans leur carrière ?
Comment garantissez-vous que vos processus de recrutement sont inclusifs et accessibles à tous les jeunes, y compris ceux qui n’ont pas de qualifications formelles ?
Comment sensibilisez-vous les jeunes aux opportunités de carrière dans le tourisme, et quels efforts faites-vous pour montrer que ce secteur offre des emplois stables et valorisants ?</t>
      </text>
    </comment>
    <comment ref="D13" authorId="7" shapeId="0" xr:uid="{F5568BD5-414C-C449-BC20-9C268E87B306}">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employez des jeunes de moins de 14 ans? Si oui respectez-vous les conditions relatives à leur emploi?</t>
      </text>
    </comment>
    <comment ref="D14" authorId="8" shapeId="0" xr:uid="{A7BE9029-F41F-D54D-8886-998A4EC620D9}">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Comment assurez-vous que les conditions de travail respectent les normes locales et internationales en matière de droits des travailleurs ?
Quelles mesures avez-vous prises pour prévenir la discrimination, le harcèlement et les abus sur le lieu de travail ?
Avez-vous mis en place des mécanismes pour permettre aux employés de signaler des problèmes de discrimination ou d'abus de manière confidentielle et sans représailles ?
Comment garantissez-vous la sécurité de vos employés sur leur lieu de travail, notamment dans les activités à risques (travail en extérieur, transport, manutention, etc.) ?
Proposez-vous des programmes de formation régulière pour vos employés afin de les sensibiliser aux règles de sécurité et aux bonnes pratiques sur le lieu de travail ?
Fournissez-vous à vos employés les équipements de protection nécessaires pour les protéger contre les risques potentiels liés à leurs fonctions (gants, casques, masques, etc.) ?</t>
      </text>
    </comment>
    <comment ref="D15" authorId="9" shapeId="0" xr:uid="{8B0DF738-D635-DB43-B9F1-0B7B3EB78A1B}">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avez une politique en développement durable? Si oui est-ce que celle-ci inclu la création d’emploi et la mise en valeur de la culture et des produits locaux?</t>
      </text>
    </comment>
    <comment ref="H15" authorId="0" shapeId="0" xr:uid="{00000000-0006-0000-0900-00000F000000}">
      <text>
        <r>
          <rPr>
            <b/>
            <sz val="11"/>
            <color indexed="81"/>
            <rFont val="Tahoma"/>
            <family val="2"/>
          </rPr>
          <t xml:space="preserve">
Indicateurs proposés :</t>
        </r>
        <r>
          <rPr>
            <sz val="11"/>
            <color indexed="81"/>
            <rFont val="Tahoma"/>
            <family val="2"/>
          </rPr>
          <t xml:space="preserve">
8.3.1 Proportion de l’emploi informel dans les secteurs non agricoles, par sexe</t>
        </r>
      </text>
    </comment>
    <comment ref="H16" authorId="0" shapeId="0" xr:uid="{00000000-0006-0000-0900-000011000000}">
      <text>
        <r>
          <rPr>
            <b/>
            <sz val="11"/>
            <color indexed="81"/>
            <rFont val="Tahoma"/>
            <family val="2"/>
          </rPr>
          <t xml:space="preserve">
Indicateurs proposés :</t>
        </r>
        <r>
          <rPr>
            <sz val="11"/>
            <color indexed="81"/>
            <rFont val="Tahoma"/>
            <family val="2"/>
          </rPr>
          <t xml:space="preserve">
8.4.1 Empreinte matérielle, empreinte matérielle par habitant et empreinte matérielle par unité de PIB
8.4.2 Consommation matérielle nationale, consommation matérielle nationale par habitant et consommation matérielle nationale par unité de PIB</t>
        </r>
      </text>
    </comment>
    <comment ref="H17" authorId="0" shapeId="0" xr:uid="{00000000-0006-0000-0900-000013000000}">
      <text>
        <r>
          <rPr>
            <sz val="11"/>
            <color rgb="FF000000"/>
            <rFont val="Tahoma"/>
            <family val="2"/>
          </rPr>
          <t xml:space="preserve">
</t>
        </r>
        <r>
          <rPr>
            <b/>
            <sz val="11"/>
            <color rgb="FF000000"/>
            <rFont val="Tahoma"/>
            <family val="2"/>
          </rPr>
          <t>Indicateurs proposés :</t>
        </r>
        <r>
          <rPr>
            <sz val="11"/>
            <color rgb="FF000000"/>
            <rFont val="Tahoma"/>
            <family val="2"/>
          </rPr>
          <t xml:space="preserve">
</t>
        </r>
        <r>
          <rPr>
            <sz val="11"/>
            <color rgb="FF000000"/>
            <rFont val="Tahoma"/>
            <family val="2"/>
          </rPr>
          <t>8.7.1 Proportion et nombre d’enfants âgés de 5 à 17 ans qui travaillent, par sexe et âge</t>
        </r>
      </text>
    </comment>
    <comment ref="H18" authorId="0" shapeId="0" xr:uid="{00000000-0006-0000-0900-000015000000}">
      <text>
        <r>
          <rPr>
            <b/>
            <sz val="11"/>
            <color indexed="81"/>
            <rFont val="Tahoma"/>
            <family val="2"/>
          </rPr>
          <t xml:space="preserve">
Indicateurs proposés :</t>
        </r>
        <r>
          <rPr>
            <sz val="11"/>
            <color indexed="81"/>
            <rFont val="Tahoma"/>
            <family val="2"/>
          </rPr>
          <t xml:space="preserve">
8.8.1 Fréquence des accidents du travail mortels et non mortels, par sexe et statut au regard de l’immigration
8.8.2 Plus grand respect au niveau national des droits du travail (liberté d’association et droit de négociation collective), eu égard aux textes de l’Organisation internationale du Travail (OIT) et à la législation nationale, par sexe et statut migratoire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Utilisateur</author>
    <author>tc={3F2213D4-187B-CE46-9A75-727E28963A98}</author>
    <author>tc={E2A9DF0B-E907-8E43-8218-F641D178B3A2}</author>
    <author>tc={7A80B6C5-B03E-194E-A290-3FACCB7A9A4D}</author>
    <author>tc={7100E72F-44E2-204E-A4B0-B28F9B4D4158}</author>
    <author>tc={C0F551BD-3F19-D34C-A476-5142BDE43555}</author>
    <author>tc={B92EB2E1-4EC7-6240-8F62-B55906D05934}</author>
    <author>tc={AD71EC35-7F11-134B-A20F-2B655CFE4849}</author>
  </authors>
  <commentList>
    <comment ref="B4" authorId="0" shapeId="0" xr:uid="{00000000-0006-0000-0A00-000001000000}">
      <text>
        <r>
          <rPr>
            <b/>
            <sz val="12"/>
            <color indexed="81"/>
            <rFont val="Tahoma"/>
            <family val="2"/>
          </rPr>
          <t xml:space="preserve">Cet objectif vise à augmenter les revenus des plus pauvres, mais également à assurer un accès aux services de base, et à protéger toute population des catastrophes naturelles ou causées par l'homme.
Dans le cas d'un exercice de priorisation des cibles des ODD à l'échelle locale, rappelez-vous que les gouvernements locaux sont particulièrement concernés par cet ODD:
</t>
        </r>
        <r>
          <rPr>
            <sz val="12"/>
            <color indexed="81"/>
            <rFont val="Tahoma"/>
            <family val="2"/>
          </rPr>
          <t xml:space="preserve">
Ils peuvent identifier les personnes vivant dans la pauvreté.
Ils peuvent cibler les ressources et les services qui les aideront à en sortir.
Ils sont chargés d'assurer les services de base au niveau local, tels que l'eau et l'assainissement. 
Ils peuvent développer des stratégies locales de développement économique pour créer des emplois et augmenter les revenus. 
Ils peuvent augmenter la résilience des populations aux chocs et aux catastrophes. 
</t>
        </r>
      </text>
    </comment>
    <comment ref="E5" authorId="0" shapeId="0" xr:uid="{00000000-0006-0000-0A00-000002000000}">
      <text>
        <r>
          <rPr>
            <sz val="11"/>
            <color indexed="81"/>
            <rFont val="Tahoma"/>
            <family val="2"/>
          </rPr>
          <t xml:space="preserve">
</t>
        </r>
        <r>
          <rPr>
            <sz val="12"/>
            <color indexed="81"/>
            <rFont val="Tahoma"/>
            <family val="2"/>
          </rPr>
          <t xml:space="preserve">Préciser dans cette colonne les opportunités et les menaces (ou risques) qui pourraient être associés à chacune des cibles, pour la zone étudiée. Les opportunités et les menaces peuvent être liés à des spécificités nationales ou locales, à des pressions externes, à des contextes temporaires ou permanents. 
Quelles sont les enjeux économiques, sociaux, culturels, environnementaux, etc. du pays, de la région ou de la collectivité qui expliquent que l'atteinte de telle cible soit particulièrement importante, ou inversement. 
</t>
        </r>
        <r>
          <rPr>
            <b/>
            <sz val="12"/>
            <color indexed="81"/>
            <rFont val="Tahoma"/>
            <family val="2"/>
          </rPr>
          <t xml:space="preserve">Voici quelques exemples d'éléments qui peuvent constituer des risques ou des opportunités, et qui peuvent être associés aux cibles de l'ODD 1 : </t>
        </r>
        <r>
          <rPr>
            <sz val="12"/>
            <color indexed="81"/>
            <rFont val="Tahoma"/>
            <family val="2"/>
          </rPr>
          <t xml:space="preserve">
-Éloignement des centres de développement économique
-Absence d'infrastructures
-Difficulté d'accès aux services de base
-Absence de programmes de soutien aux plus défavorisés
-Faible diversification de l'activité économique
-Difficulté d'accès au crédit
-Prix élevé des biens et services
-Vulnérable particulière aux changements climatiques
-Activités économique fortement agricole  
-Etc.</t>
        </r>
      </text>
    </comment>
    <comment ref="F5" authorId="0" shapeId="0" xr:uid="{00000000-0006-0000-0A00-000003000000}">
      <text>
        <r>
          <rPr>
            <sz val="12"/>
            <color indexed="81"/>
            <rFont val="Tahoma"/>
            <family val="2"/>
          </rPr>
          <t xml:space="preserve">
En fonction des enjeux, risques et opportunités spécifiques précisés dans la colonne précédente, déterminez ici l'importance que vous accordez à cette cible.
Posez-vous la question suivante: en fonction des enjeux identifiés, le fait de ne pas atteindre cette cible à l'horizon 2030 aurait-il des conséquences faibles, moyennes ou élevées pour le pays ou la collectivité étudiée? La réponse à cette question permet de déterminer si l'atteinte de la cible est peu importante, importante ou très importante.  
Par exemple, une cible jugée très importante sera justifiée par la présence de risques ou opportunités majeurs. 
Les valeurs numérales de 0 à 3 sont utilisées pour déterminer l’importance de chaque cible.
0 -  Cible </t>
        </r>
        <r>
          <rPr>
            <b/>
            <sz val="12"/>
            <color indexed="81"/>
            <rFont val="Tahoma"/>
            <family val="2"/>
          </rPr>
          <t>non applicable</t>
        </r>
        <r>
          <rPr>
            <sz val="12"/>
            <color indexed="81"/>
            <rFont val="Tahoma"/>
            <family val="2"/>
          </rPr>
          <t xml:space="preserve"> pour le pays, la région ou la collectivité.
1  - Cible dont l'atteinte est </t>
        </r>
        <r>
          <rPr>
            <b/>
            <sz val="12"/>
            <color indexed="81"/>
            <rFont val="Tahoma"/>
            <family val="2"/>
          </rPr>
          <t>jugée peu importante</t>
        </r>
        <r>
          <rPr>
            <sz val="12"/>
            <color indexed="81"/>
            <rFont val="Tahoma"/>
            <family val="2"/>
          </rPr>
          <t xml:space="preserve"> pour le pays, la région ou la collectivité.
2  - Cible dont l'atteinte est </t>
        </r>
        <r>
          <rPr>
            <b/>
            <sz val="12"/>
            <color indexed="81"/>
            <rFont val="Tahoma"/>
            <family val="2"/>
          </rPr>
          <t>jugée importante</t>
        </r>
        <r>
          <rPr>
            <sz val="12"/>
            <color indexed="81"/>
            <rFont val="Tahoma"/>
            <family val="2"/>
          </rPr>
          <t xml:space="preserve"> pour le pays, la région ou la collectivité.
3  - Cible dont l'atteinte est </t>
        </r>
        <r>
          <rPr>
            <b/>
            <sz val="12"/>
            <color indexed="81"/>
            <rFont val="Tahoma"/>
            <family val="2"/>
          </rPr>
          <t>jugée très importante</t>
        </r>
        <r>
          <rPr>
            <sz val="12"/>
            <color indexed="81"/>
            <rFont val="Tahoma"/>
            <family val="2"/>
          </rPr>
          <t xml:space="preserve"> pour le pays, la région ou la collectivité.</t>
        </r>
        <r>
          <rPr>
            <b/>
            <sz val="12"/>
            <color indexed="81"/>
            <rFont val="Tahoma"/>
            <family val="2"/>
          </rPr>
          <t xml:space="preserve">
</t>
        </r>
      </text>
    </comment>
    <comment ref="G5" authorId="0" shapeId="0" xr:uid="{00000000-0006-0000-0A00-000004000000}">
      <text>
        <r>
          <rPr>
            <b/>
            <sz val="11"/>
            <color indexed="81"/>
            <rFont val="Tahoma"/>
            <family val="2"/>
          </rPr>
          <t xml:space="preserve">
</t>
        </r>
        <r>
          <rPr>
            <sz val="12"/>
            <color indexed="81"/>
            <rFont val="Tahoma"/>
            <family val="2"/>
          </rPr>
          <t xml:space="preserve">Notez ici le niveau de performance ACTUEL du pays, de la région ou de la collectivité au regard des indicateurs de performance de chaque cible. Le niveau de performance est une vlaeur OBJECTIVE, basée sur l'état de situation RÉEL du pays, de la région ou de la collectivité locale, au moment de l'évaluation. Il s'agit d'appécier le niveau d'atteinte de la cible au regard des indicateurs proposés par les Nations Unies (voir dans les commentaires)
</t>
        </r>
        <r>
          <rPr>
            <b/>
            <sz val="12"/>
            <color indexed="81"/>
            <rFont val="Tahoma"/>
            <family val="2"/>
          </rPr>
          <t xml:space="preserve">
</t>
        </r>
        <r>
          <rPr>
            <sz val="12"/>
            <color indexed="81"/>
            <rFont val="Tahoma"/>
            <family val="2"/>
          </rPr>
          <t xml:space="preserve">Les valeurs numérales de 1 à 4 sont utilisées pour déterminer le niveau de performance actuel.
</t>
        </r>
        <r>
          <rPr>
            <b/>
            <sz val="12"/>
            <color indexed="81"/>
            <rFont val="Tahoma"/>
            <family val="2"/>
          </rPr>
          <t xml:space="preserve">1 - Cette cible n'est pas du tout atteinte
</t>
        </r>
        <r>
          <rPr>
            <sz val="12"/>
            <color indexed="81"/>
            <rFont val="Tahoma"/>
            <family val="2"/>
          </rPr>
          <t xml:space="preserve">La situation relative à cette cible est jugée </t>
        </r>
        <r>
          <rPr>
            <b/>
            <sz val="12"/>
            <color indexed="81"/>
            <rFont val="Tahoma"/>
            <family val="2"/>
          </rPr>
          <t>critique,</t>
        </r>
        <r>
          <rPr>
            <sz val="12"/>
            <color indexed="81"/>
            <rFont val="Tahoma"/>
            <family val="2"/>
          </rPr>
          <t xml:space="preserve"> la situation est très inconfortable et il est nécessaire d'apporter rapidement des correctifs.
</t>
        </r>
        <r>
          <rPr>
            <b/>
            <sz val="12"/>
            <color indexed="81"/>
            <rFont val="Tahoma"/>
            <family val="2"/>
          </rPr>
          <t>2 - Cette cible est atteinte en partie</t>
        </r>
        <r>
          <rPr>
            <sz val="12"/>
            <color indexed="81"/>
            <rFont val="Tahoma"/>
            <family val="2"/>
          </rPr>
          <t xml:space="preserve">
La situation relative à cette cible est jugée </t>
        </r>
        <r>
          <rPr>
            <b/>
            <sz val="12"/>
            <color indexed="81"/>
            <rFont val="Tahoma"/>
            <family val="2"/>
          </rPr>
          <t xml:space="preserve">problématique, </t>
        </r>
        <r>
          <rPr>
            <sz val="12"/>
            <color indexed="81"/>
            <rFont val="Tahoma"/>
            <family val="2"/>
          </rPr>
          <t xml:space="preserve">la situation est relativement inconfortable, il existe une grande marge d'amélioration, même si certains résultats sont visible sur le terrain.
</t>
        </r>
        <r>
          <rPr>
            <b/>
            <sz val="12"/>
            <color indexed="81"/>
            <rFont val="Tahoma"/>
            <family val="2"/>
          </rPr>
          <t xml:space="preserve">
3 - Cette cible est en voie d'être atteinte</t>
        </r>
        <r>
          <rPr>
            <sz val="12"/>
            <color indexed="81"/>
            <rFont val="Tahoma"/>
            <family val="2"/>
          </rPr>
          <t xml:space="preserve">
La situation relative à cette cible est jugée </t>
        </r>
        <r>
          <rPr>
            <b/>
            <sz val="12"/>
            <color indexed="81"/>
            <rFont val="Tahoma"/>
            <family val="2"/>
          </rPr>
          <t xml:space="preserve">perfectible, </t>
        </r>
        <r>
          <rPr>
            <sz val="12"/>
            <color indexed="81"/>
            <rFont val="Tahoma"/>
            <family val="2"/>
          </rPr>
          <t xml:space="preserve">la situation est confortable, sans être parfaite, des améliorations sont encore possibles.
</t>
        </r>
        <r>
          <rPr>
            <b/>
            <sz val="12"/>
            <color indexed="81"/>
            <rFont val="Tahoma"/>
            <family val="2"/>
          </rPr>
          <t>4 - Cette cible est atteinte</t>
        </r>
        <r>
          <rPr>
            <sz val="12"/>
            <color indexed="81"/>
            <rFont val="Tahoma"/>
            <family val="2"/>
          </rPr>
          <t xml:space="preserve">
La situation relative à cette cible est jugée </t>
        </r>
        <r>
          <rPr>
            <b/>
            <sz val="12"/>
            <color indexed="81"/>
            <rFont val="Tahoma"/>
            <family val="2"/>
          </rPr>
          <t xml:space="preserve">excellente, </t>
        </r>
        <r>
          <rPr>
            <sz val="12"/>
            <color indexed="81"/>
            <rFont val="Tahoma"/>
            <family val="2"/>
          </rPr>
          <t>la situation actuelle est très confortable, le pays, le région ou la collectivité pouvant faire figure d'exemplarité.</t>
        </r>
      </text>
    </comment>
    <comment ref="H5" authorId="0" shapeId="0" xr:uid="{00000000-0006-0000-0A00-000005000000}">
      <text>
        <r>
          <rPr>
            <sz val="12"/>
            <color indexed="81"/>
            <rFont val="Tahoma"/>
            <family val="2"/>
          </rPr>
          <t xml:space="preserve">
Inscrire dans cette colonne les actions et mesures qui ont déjà été planifiées ou mises en œuvre par le pays, la région ou la collectivité locale qui contribuent à l'atteinte de cette cible. 
C'est en quelque sorte une justification du niveau de performance actuel, ou du niveau d'atteinte de la cible. Une cible atteinte devrait pouvoir s'expliquer par plusieurs éléments positifs déjà mis en oeuvre.
Utilisez l'ensemble des informations à votre dispositions pour documenter cette section. Précisez par exemple : 
-L'inscription d'enjeux associés à la cible dans le ou les document de planification
-Les programmes et stratégies existants, avec les organisations responsables
-Les mesures, projets et actions mises en oeuvre sur le territoire
-Les partenaires actifs sur ces enjeux
-Les statistique et indicateurs de suivi pertinents
-Les financements disponibles</t>
        </r>
        <r>
          <rPr>
            <sz val="11"/>
            <color indexed="81"/>
            <rFont val="Tahoma"/>
            <family val="2"/>
          </rPr>
          <t xml:space="preserve">
</t>
        </r>
      </text>
    </comment>
    <comment ref="I5" authorId="0" shapeId="0" xr:uid="{00000000-0006-0000-0A00-000006000000}">
      <text>
        <r>
          <rPr>
            <sz val="12"/>
            <color indexed="81"/>
            <rFont val="Tahoma"/>
            <family val="2"/>
          </rPr>
          <t xml:space="preserve">
Notez ici le niveau estimé de compétence (ou de responsabilité), sur le plan juridique, dont dispose l'administration nationale, régionale ou locale (selon le cas) pour agir sur chacune des cibles. 
Les valeurs numérales de 1 à 5 sont utilisées pour déterminer le niveau de compétence.
1 - Responsabilité exclusive du secteur public à l’échelle nationale.
2 - Responsabilité exclusive du secteur public à l’échelle locale.
3 - Responsabilité exclusive du secteur public partagée entre les échelles nationale et locale.
4 - Responsabilité partagée entre les secteurs public et privé. Le secteur privé a besoin du soutien du secteur public.
5- Responsabilité du secteur privé. Le secteur privé peut intervenir en toute autonomie</t>
        </r>
      </text>
    </comment>
    <comment ref="J5" authorId="0" shapeId="0" xr:uid="{00000000-0006-0000-0A00-000007000000}">
      <text>
        <r>
          <rPr>
            <sz val="12"/>
            <color indexed="81"/>
            <rFont val="Tahoma"/>
            <family val="2"/>
          </rPr>
          <t xml:space="preserve">
Inscrire dans cette colonne toutes les forces et les faiblesses du pays, de la région ou de la collectivité locale (selon le cas) en lien avec chaque cible. 
Ces forces et faiblesses doivent référer aux capacités d'action réelles sur le terrain des acteurs.
Précisez par exemple : 
- La nature des capacités à l'échelon local;
- Les ressources humaines, financières et techniques disponibles;
- Les partenaires technique et financier qui peuvent agir sur la cible;
- La nature des relations aentre l'État et les collectivités locales concernant les enjeux de la cibl;
- etc.
</t>
        </r>
      </text>
    </comment>
    <comment ref="K5" authorId="0" shapeId="0" xr:uid="{00000000-0006-0000-0A00-000008000000}">
      <text>
        <r>
          <rPr>
            <sz val="11"/>
            <color indexed="81"/>
            <rFont val="Tahoma"/>
            <family val="2"/>
          </rPr>
          <t xml:space="preserve">
</t>
        </r>
        <r>
          <rPr>
            <sz val="12"/>
            <color indexed="81"/>
            <rFont val="Tahoma"/>
            <family val="2"/>
          </rPr>
          <t xml:space="preserve">Cette colonne se compile de manière automatique. 
Le niveau de priorité de la cible est déterminée en fonction de ses niveau d'importance et de performance actuelle. 
De façon générale, plus une cible est jugé importante et peu performante, plus elle sera jugée prioritaire. Il sera alors urgent d’agir et de mettre en œuvre des stratégies d'action pour cette cible. Inversement, pour les cibles moins importantes et déjà performantes, le niveau de priorité est moins élevé. 
Le niveau de priorité est précisé automatiquement dans cette colonne, selon le tableau présenté dans l'onglet ''Résultats''.
</t>
        </r>
      </text>
    </comment>
    <comment ref="AX5" authorId="0" shapeId="0" xr:uid="{00000000-0006-0000-0A00-000009000000}">
      <text>
        <r>
          <rPr>
            <sz val="11"/>
            <color indexed="81"/>
            <rFont val="Tahoma"/>
            <family val="2"/>
          </rPr>
          <t xml:space="preserve">
Inscrire dans cette colonne les actions et mesures qui ont déjà été planifiées ou mises en œuvre par la collectivité locale pour améliorer la situation relativement à chaque cible. 
Précisez par exemple : 
-L'inscription d'enjeux associés à la cible dans le plan de développement local
-Les programmes et stratégies existants, avec les organisations responsables
-Les mesures, projets et actions mises en oeuvre sur le territoire
-Les partenaires actifs sur ces enjeux
-Les financements disponibles</t>
        </r>
        <r>
          <rPr>
            <sz val="10"/>
            <color indexed="81"/>
            <rFont val="Tahoma"/>
            <family val="2"/>
          </rPr>
          <t xml:space="preserve">
</t>
        </r>
      </text>
    </comment>
    <comment ref="AY5" authorId="0" shapeId="0" xr:uid="{00000000-0006-0000-0A00-00000A000000}">
      <text>
        <r>
          <rPr>
            <sz val="11"/>
            <color indexed="81"/>
            <rFont val="Tahoma"/>
            <family val="2"/>
          </rPr>
          <t xml:space="preserve">
</t>
        </r>
        <r>
          <rPr>
            <sz val="12"/>
            <color indexed="81"/>
            <rFont val="Tahoma"/>
            <family val="2"/>
          </rPr>
          <t xml:space="preserve">Inscrivez ici les suggestions de stratégies d'actions pouvant contribuer à l'atteinte de la cible. Vous pouvez inclure des actions déjà planifiées, le cas échéant.
Ces propositions peuvent être de nature stratégique (inscription dans la planification, dans une stratégie locale, nationale ou sectorielle) ou pratique (mise en place de programmes ou de projets). 
Elle peuvent être inspirées d'initiatives d'autres pays, régions ou collectivités locales, de partage de bonnes pratiques, de la littérature, d'expériences personnelles des analystes, etc. 
Toutefois, les propositions devront par la suite faire l'objet d'un processus de priorisation. Les actions retenues devront faire l'objet d'une analyse de faisabilité et d'impacts. Il ne s'agit pas ici d'écrire le plan de développement, mais de donner des idées et pistes d'actions aux planificateurs en charge d'élaborer le plan.    </t>
        </r>
      </text>
    </comment>
    <comment ref="AZ5" authorId="0" shapeId="0" xr:uid="{00000000-0006-0000-0A00-00000B000000}">
      <text>
        <r>
          <rPr>
            <sz val="11"/>
            <color indexed="81"/>
            <rFont val="Tahoma"/>
            <family val="2"/>
          </rPr>
          <t xml:space="preserve">
</t>
        </r>
        <r>
          <rPr>
            <sz val="12"/>
            <color indexed="81"/>
            <rFont val="Tahoma"/>
            <family val="2"/>
          </rPr>
          <t>Exposez dans cette colonne des interrelations entre les cibles. Mettre en exergue d'autres cibles sur lesquelles les actions spécifiques proposées sont susceptibles d'avoir un impact positif. 
Par exemple, en agissant sur les cibles de l'ODD 2, il est possible d'avoir des impacts positifs sur : 
-La lutte à la pauvreté
-La réduction des inégalités
-L'équité entre les genre
-La protection des écosystèmes
-La santé et la vie saine
-La production durable
-La lutte contre les changements climatiques
-Etc.</t>
        </r>
        <r>
          <rPr>
            <sz val="10"/>
            <color indexed="81"/>
            <rFont val="Tahoma"/>
            <family val="2"/>
          </rPr>
          <t xml:space="preserve">
</t>
        </r>
      </text>
    </comment>
    <comment ref="D7" authorId="1" shapeId="0" xr:uid="{3F2213D4-187B-CE46-9A75-727E28963A98}">
      <text>
        <t xml:space="preserve">[Commentaire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Quelles mesures avez-vous prises pour garantir que vos infrastructures touristiques répondent à des normes de qualité élevées ?
Vos infrastructures sont-elles conçues en tenant compte de leur impact environnemental ? Utilisez-vous des matériaux durables ou éco-responsables ?
Quelles pratiques avez-vous adoptées pour minimiser l’empreinte écologique de vos bâtiments et équipements ?
Comment vous assurez-vous que vos infrastructures sont fiables et capables de résister aux aléas climatiques et aux catastrophes naturelles (tempêtes, inondations, etc.) ?
Utilisez-vous des technologies innovantes pour améliorer la durabilité et la résilience de vos infrastructures (gestion de l’énergie, systèmes d’automatisation, etc.) ?
</t>
      </text>
    </comment>
    <comment ref="D8" authorId="2" shapeId="0" xr:uid="{E2A9DF0B-E907-8E43-8218-F641D178B3A2}">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Quelles actions votre entreprise a-t-elle mises en place pour rendre ses opérations plus durables sur le long terme ?
Comment votre entreprise contribue-t-elle à la création d'emplois locaux, en particulier dans les communautés environnantes ?
Quels types d'emplois avez-vous créés au sein de votre entreprise pour répondre aux besoins croissants du tourisme durable ?
En quoi votre entreprise soutient-elle la croissance des microentreprises et PME locales à travers le tourisme, que ce soit par des partenariats ou l'intégration de leurs produits et services dans votre offre ?
Avez-vous introduit de nouvelles technologies ou de nouveaux modèles commerciaux pour améliorer l'efficacité énergétique, la gestion des ressources ou l'expérience client tout en renforçant votre contribution à l'emploi ?
Comment assurez-vous des salaires équitables et des conditions de travail décentes pour tous les employés de votre entreprise, y compris les saisonniers et les travailleurs à temps partiel ?</t>
      </text>
    </comment>
    <comment ref="D10" authorId="3" shapeId="0" xr:uid="{7A80B6C5-B03E-194E-A290-3FACCB7A9A4D}">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Quels investissements votre entreprise prévoit-elle dans la modernisation de ses infrastructures pour répondre aux enjeux de durabilité ?
Comment assurez-vous que vos installations sont conçues ou rénovées en prenant en compte l'efficacité énergétique et la réduction des émissions de carbone ?
Avez-vous évalué l'impact environnemental de votre infrastructure actuelle, et quels changements envisagez-vous pour minimiser cet impact ?
Comment votre entreprise gère-t-elle la consommation d'eau et d'énergie pour assurer une utilisation rationnelle et éviter le gaspillage ?
Avez-vous mis en place des pratiques pour réduire la consommation de ressources naturelles, comme l'eau, dans vos opérations quotidiennes (par exemple, systèmes de récupération des eaux de pluie, équipements à faible consommation d'énergie) ?
Avez-vous envisagé l’utilisation de sources d’énergie renouvelables, telles que les panneaux solaires, l'énergie éolienne ou la géothermie, pour alimenter vos installations ?
Quelles actions avez-vous mises en place pour que vos infrastructures et opérations soient résilientes face aux risques liés aux changements climatiques, tels que les inondations, la chaleur excessive ou les tempêtes ?</t>
      </text>
    </comment>
    <comment ref="D11" authorId="4" shapeId="0" xr:uid="{7100E72F-44E2-204E-A4B0-B28F9B4D4158}">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avez des partenariats dans le secteur de la recherche et du développement avec d’autres entreprises?</t>
      </text>
    </comment>
    <comment ref="D12" authorId="5" shapeId="0" xr:uid="{C0F551BD-3F19-D34C-A476-5142BDE43555}">
      <text>
        <t xml:space="preserve">[Commentaire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Quels sont les principaux obstacles financiers rencontrés par votre entreprise pour développer des infrastructures durables et résilientes ?
Seriez-vous intéressé par des partenariats ou des opportunités de financement collaboratif pour mutualiser les coûts des infrastructures durables ?
Utilisez-vous actuellement des technologies pour améliorer la durabilité de vos infrastructures ? Si oui, lesquelles ?
Est-ce que votre entreprise bénéficie d'un appui technique (conseils, expertise, accompagnement) pour développer des infrastructures durables ?
Dans quelle mesure vos équipes internes sont-elles formées pour adopter et entretenir des technologies et infrastructures durables ?
Quelles mesures sont nécessaires pour renforcer la capacité des petites entreprises de votre secteur à adopter des pratiques durables ?
</t>
      </text>
    </comment>
    <comment ref="D13" authorId="6" shapeId="0" xr:uid="{B92EB2E1-4EC7-6240-8F62-B55906D05934}">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Votre entreprise investit-elle actuellement dans la recherche et développement (R&amp;D) pour améliorer ses produits ou services touristiques ?
Seriez-vous intéressé par des partenariats avec des centres de recherche ou des universités pour développer des projets innovants dans le tourisme ?
Comment votre entreprise pourrait-elle diversifier son offre en utilisant des technologies innovantes pour attirer de nouveaux types de visiteurs ?
Avez-vous identifié des opportunités pour élargir votre portefeuille d'activités touristiques grâce à la R&amp;D ou à l'innovation ?
Avez-vous exploré l'utilisation de technologies émergentes comme l'intelligence artificielle, la réalité virtuelle ou augmentée, ou les énergies renouvelables dans vos offres touristiques ?</t>
      </text>
    </comment>
    <comment ref="D14" authorId="7" shapeId="0" xr:uid="{AD71EC35-7F11-134B-A20F-2B655CFE4849}">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Est-ce que vous avez des enjeux d’accès à internet?</t>
      </text>
    </comment>
  </commentList>
</comments>
</file>

<file path=xl/sharedStrings.xml><?xml version="1.0" encoding="utf-8"?>
<sst xmlns="http://schemas.openxmlformats.org/spreadsheetml/2006/main" count="1636" uniqueCount="528">
  <si>
    <t>Menu déroulant</t>
  </si>
  <si>
    <t xml:space="preserve">Masquer les ODD et cibles non-pertinentes et rediriger l'utilisateur avec l'ODD qui le concerne </t>
  </si>
  <si>
    <t xml:space="preserve"> </t>
  </si>
  <si>
    <t>Niveau de compétence</t>
  </si>
  <si>
    <t>Niveau de priorité</t>
  </si>
  <si>
    <t>Intervention urgente</t>
  </si>
  <si>
    <t>La cible devrait-elle être inscrite dans les documents de planification locale?</t>
  </si>
  <si>
    <t>Inscription prioritaire au PLD</t>
  </si>
  <si>
    <t>Non</t>
  </si>
  <si>
    <t>Quel type d'actions devraient être mises en place au niveau local?</t>
  </si>
  <si>
    <t>Mise en oeuvre d'actions structurantes et d'actions ciblées</t>
  </si>
  <si>
    <t>Recherche d'opportunités pour des actions ciblées</t>
  </si>
  <si>
    <t>Plaidoyer soutenu auprès de l'État pour la prise en compte des besoins locaux</t>
  </si>
  <si>
    <t>Quel type d'actions devraient être mises en place au niveau national?</t>
  </si>
  <si>
    <t>Soutien financier, technique et  humain direct, significatif et urgent de l'État aux actions locales</t>
  </si>
  <si>
    <t>Interventions immédiates et structurantes de l'État et prise en compte des spécificités locales</t>
  </si>
  <si>
    <t xml:space="preserve">Interventions immédiates et structurantes de l'État </t>
  </si>
  <si>
    <t>Intervention prioritaire</t>
  </si>
  <si>
    <t>Inscription au PLD nécessaire</t>
  </si>
  <si>
    <t>Inscription au PLD</t>
  </si>
  <si>
    <t>Recherche d'opportunité pour des actions ciblées</t>
  </si>
  <si>
    <t>Appui direct et collaboration immédiate de l'État avec le niveau local</t>
  </si>
  <si>
    <t>Interventions rapide et structurantes de l'État et prise en compte des spécificités locales</t>
  </si>
  <si>
    <t xml:space="preserve">Interventions rapides et structurantes de l'État </t>
  </si>
  <si>
    <t>Intervention à moyen terme</t>
  </si>
  <si>
    <t>Inscription au PLD souhaitée</t>
  </si>
  <si>
    <t>Mise en oeuvre d'actions ciblées</t>
  </si>
  <si>
    <t>Aucune</t>
  </si>
  <si>
    <t>Soutien humain, technique et financier de l'État aux actions locales</t>
  </si>
  <si>
    <t>Appui et collaboration de l'État avec le niveau local</t>
  </si>
  <si>
    <t>Intervention directe  de l'État</t>
  </si>
  <si>
    <t>Intervention à long terme</t>
  </si>
  <si>
    <t>Mention au PLD souhaitable</t>
  </si>
  <si>
    <t>Soutien financier, humain et technique directs aux collectivités locales à long terme</t>
  </si>
  <si>
    <t>Planification à long terme d'actions ciblées en collaboration avec les collectivités locales</t>
  </si>
  <si>
    <t>Anticipations  et planification des actions directes de l'état à long terme</t>
  </si>
  <si>
    <t>Intervention de consolidation</t>
  </si>
  <si>
    <t>Consolidation et mise en valeur des actions déjà en place</t>
  </si>
  <si>
    <t>Mise en valeur des actions déjà en place</t>
  </si>
  <si>
    <t>Maintien ou accélération de la collaboration actuelle avec le niveau local</t>
  </si>
  <si>
    <t>Maintien ou accélération des actions actuelles mise en place au niveau national</t>
  </si>
  <si>
    <t>Intervention non prioritaire</t>
  </si>
  <si>
    <t>Maintien de la collaboration actuelle avec le niveau local</t>
  </si>
  <si>
    <t>Maintien des actions actuelles mise en place au niveau national</t>
  </si>
  <si>
    <t>Intervention non pertinente</t>
  </si>
  <si>
    <t>ODD 1  -   Éliminer la pauvreté sous toutes ses formes et partout dans le monde</t>
  </si>
  <si>
    <t>Importance de la cible</t>
  </si>
  <si>
    <t>Performance actuelle</t>
  </si>
  <si>
    <t>Compétences locales-nationales</t>
  </si>
  <si>
    <t>Priorité</t>
  </si>
  <si>
    <t>Mise en œuvre</t>
  </si>
  <si>
    <t>Libellé adapté au secteur touristique</t>
  </si>
  <si>
    <t>Enjeux: opportunités et menaces</t>
  </si>
  <si>
    <t>Documentation de la performance actuelle et description des mesures déjà en place</t>
  </si>
  <si>
    <t>Compétences</t>
  </si>
  <si>
    <t>Forces et faiblesses</t>
  </si>
  <si>
    <t xml:space="preserve">Niveau de priorité </t>
  </si>
  <si>
    <t>Valeur priorité</t>
  </si>
  <si>
    <t>Priorité texte</t>
  </si>
  <si>
    <t>Priorité valeur</t>
  </si>
  <si>
    <t>Valeur type d'action</t>
  </si>
  <si>
    <t>Mise en œuvre d'actions structurantes et d'actions ciblées</t>
  </si>
  <si>
    <t>Mise en œuvre d'actions ciblées</t>
  </si>
  <si>
    <t>Collaboration avec l'état pour améliorer l'action locale</t>
  </si>
  <si>
    <t>Intervention directe auprès de l'État pour assurer la prise en compte des besoins locaux</t>
  </si>
  <si>
    <t>Représentation auprès de l'état pour le soutien aux actions locales</t>
  </si>
  <si>
    <t>Représentation auprès de l'état pour la prise en compte des besoins locaux</t>
  </si>
  <si>
    <t>Maintien de la collaboration actuelle avec l'État</t>
  </si>
  <si>
    <t>Quelles actions devraient être entreprises auprès de l'État?</t>
  </si>
  <si>
    <t>Développement des capacités locales</t>
  </si>
  <si>
    <t>Amélioration des capacités locales</t>
  </si>
  <si>
    <t>Maintien des capacités locales</t>
  </si>
  <si>
    <t>Doit-on développer les capacités d'action à l'échelle locale?</t>
  </si>
  <si>
    <t>Association avec des partenaires locaux</t>
  </si>
  <si>
    <t>Association avec des partenaires locaux et nationaux</t>
  </si>
  <si>
    <t>Association avec des partenaires nationaux</t>
  </si>
  <si>
    <t>Association avec des partenaires nationaux et internationaux</t>
  </si>
  <si>
    <t>Quels types de partenaires doit-on associer en priorité?</t>
  </si>
  <si>
    <t>Mesures et actions déjà en place au niveau local</t>
  </si>
  <si>
    <t>Stratégies d'action pouvant contribuer à l'atteinte de la cible</t>
  </si>
  <si>
    <t>Synergies et interactions avec d'autres cibles (facultatif)</t>
  </si>
  <si>
    <t xml:space="preserve">Cibles: évaluer les niveaux d'importance, de performance et de compétence des cibles ci-dessous, et identifier des pistes d'actions favorisant l'atteinte des cibles </t>
  </si>
  <si>
    <t>D'ici 2030, éliminer complètement l'extrême pauvreté dans le monde entier (s'entend actuellement du fait de vivre avec moins de 1,25 dollar par jour).</t>
  </si>
  <si>
    <t xml:space="preserve">D'ici 2030, réduire de moitié au moins la proportion d'hommes, de femmes et d'enfants de tout âge qui vivent dans la pauvreté sous tous ses aspects, telle qu'elle est définie par chaque pays et quelles qu'en soient les formes. </t>
  </si>
  <si>
    <t xml:space="preserve">Mettre en place des systèmes et mesures de protection sociale pour tous, adaptés au contexte national, y compris des socles de protection sociale, et faire en sorte que, d'ici à 2030, une part importante des pauvres et des personnes vulnérables en bénéficient. </t>
  </si>
  <si>
    <t xml:space="preserve">Mettre en place des systèmes et mesures de protection sociale à tous les employés, adaptés au contexte régional, y compris des socles de protection sociale, et faire en sorte  qu'une part importante des entreprises et des personnes vulnérables en bénéficient. </t>
  </si>
  <si>
    <t xml:space="preserve">D'ici à 2030, faire en sorte que tous les hommes et les femmes en particulier les pauvres et les personnes vulnérables, aient les mêmes droits aux ressources économiques et qu'ils aient accès aux services de base, à la propriété, aux contrôle des terres et à d'autres formes de propriété, à l'héritage et aux ressources naturelles de même qu'à de nouvelles technologies et à des services financiers adéquats, y compris la microfinance. </t>
  </si>
  <si>
    <t xml:space="preserve">D'ici à 2030, faire en sorte que tous les hommes et les femmes, en particulier les pauvres et les personnes vulnérables, aient les mêmes droits aux ressources économiques et qu'ils aient accès auc services de base, à la propriété, au contrôle des terres et à d'autres formes de propriété, à l'héritage et aux ressources naturelles de même qu'à de nouvelles technologies et à des services financiers adéquats, y compris la microfinance. </t>
  </si>
  <si>
    <t>1.5.1</t>
  </si>
  <si>
    <t xml:space="preserve">Garantir une mobilisation importante de ressources provenant de sources multiples, y compris par le renforcement de la coopération pour le développement, afin de doter les pays en développement, en particulier les pays les moins avancés, de moyens adéquats et prévisibles 
de mettre en oeuvre des programmes et politiques visant à mettre fin à la pauvreté sous toutes ses formes. </t>
  </si>
  <si>
    <t>1.5.2</t>
  </si>
  <si>
    <t>Mettre en place à l'échelle nationale, régionale et internationale des principes de politique générale viable qui se fondent sur des stratégies de développement favorables aux pauvres, soucieuses de la problématique hommes-femmes et capable d'accèlérer l'investissement dans des mesures d'élimination de la pauvreté.</t>
  </si>
  <si>
    <t>ODD 2  -   Éliminer la faim, assurer la sécurité alimentaire, améliorer la nutrition et promouvoir l’agriculture durable</t>
  </si>
  <si>
    <t>Libéllé adapté au secteur touristique</t>
  </si>
  <si>
    <t xml:space="preserve">D'ici à 2030, éliminer la faim et faire en sorte que chacun, en particulier les pauvres et les personnes en situation vulnérable, y compris les nourissons, ait accès tout au long de l'année à une alimentation saine, nutritive et suffisante. </t>
  </si>
  <si>
    <t xml:space="preserve">D'ici à 2030, mettre fin à toutes les formes de malnutrition, y compris en réalisant d'ici à 2025 les objectifs fixés à l'échelle internationale relativement aux retards de croissance et à l'émancipation parmi les enfants de moins de 5 ans, et répondre aux besoins nutritionnels des adolescentes, des femmes enceintes ou allaitantes et des personnes âgées. </t>
  </si>
  <si>
    <t xml:space="preserve">D'ici à 2030, doubler la productivité agricole et les revenus des petits producteurs alimentaires, en particulier les femmes, les Autochtones, les exploitants familiaux, les éleveurs et les pêcheurs, y compris en assurant l'égalité d'accès aux terres, aux autres ressources productives et intrants, au savoir, aux services financiers, aux marchés et aux possibilités d'ajout de valeur et d'emploi autre qu'agricole. </t>
  </si>
  <si>
    <t>Améliorer la productivité agricole et les revenus des petits producteurs alimentaires, en particulier les femmes, les autochtones, les exploitants familiaux, les éleveurs et les pêcheurs notamment par l'agrotourisme.</t>
  </si>
  <si>
    <t xml:space="preserve">D'ici à 2030, assurer la viabilité des systèmes de production alimentaire et mettre en œuvre des pratiques agricoles résilientes qui permettent d'accoître la productivité et la production, contribuent à la préservation des écosystèmes, renforcent les capacités d'adaptation aux changements climatiques, aux phénomènes météorologiques extrêmes, à la sécheresse, aux inondations et à d'autres catastrophes et améliorent progressivement la qualité des terres et des sols. </t>
  </si>
  <si>
    <t xml:space="preserve">Assurer la viabilité des systèmes de production alimentaire et encourager des pratiques agricoles résilientes qui permettent d'accroître la productivité et la production, contribuent à la préservation des écosystèmes, renforcent les capacités d'adaptation aux changements climatiques, aux phénomènes météorologiques extrême, à la sécheresse, aux inondations et à d'autres catastrophes et améliorent progressivement la qualité des terres et des sols. </t>
  </si>
  <si>
    <t xml:space="preserve">D'ici à 2020, préserver la diversité génètique des semences, des cultures et des animaux d'élevage ou domestiqués et des espèces sauvages apparentées, y compris au moyen de banques de semences et de plantes bien gérées et diversifiées à l'échelle nationale, régionale et internationale, et garantir l'accès aux avantages que présentent l'utilisation des ressources génétiques et du savoir traditionnel associé et le partage juste et équitable de ces avantages, comme cela a été décidé à l'échelle internationale. </t>
  </si>
  <si>
    <t xml:space="preserve">Préserver la diversité génètique des semences, des cultures et des animaux d'élevage ou domestiqués et des espèces sauvages apparentées, y compris au moyen de banques de semences et de plantes bien gérées et diversifiées à l'échelle régionale, et garantir l'accès aux avantages que présentent l'utilisation des ressources génétiques et du savoir traditionnel associé et le partage juste et équitable de ces avantages à l'échelle régionale. </t>
  </si>
  <si>
    <t>2.5.1</t>
  </si>
  <si>
    <t xml:space="preserve">Accroître, notamment dans le cadre du renforcement de la coopération internationale, l'investissement en faveur de l'infrastructure rurale, des services de recherche et de vulgarisation agricoles et de la mise au point de technologies et de banques de gènes de plantes et d'animaux d'élevage, afin de renforcer les capacités productives agricoles des pays en développement, en particulier les pays les moins avancés. </t>
  </si>
  <si>
    <t xml:space="preserve">Accroître l'investissement en faveur de l'infrastructure rurale, des services de recherche et de vulgarisation agricoles et de la mise au point de technologies et de banques de gènes de plantes et d'animaux d'élevage, afin de renforcer les capacités productives agricoles des plus vulnérables. </t>
  </si>
  <si>
    <t xml:space="preserve">2.5.2 </t>
  </si>
  <si>
    <t xml:space="preserve">Corriger et prévenir les restrictions et distorsions commerciales sur les marchés agricoles mondiaux, y compris par l'élimination parallèle de toutes les formes de subventions aux exportations aux effets similaires, conformément au mandat du Cycle de développement de Doha. </t>
  </si>
  <si>
    <t>2.5.3</t>
  </si>
  <si>
    <t xml:space="preserve">Adopter des mesures visant à assurer le bon fonctionnement des marchés de denrées alimentaires et des produits dérivés et faciliter l'accès rapide aux informations relatives aux marchés, y compris les réserves alimentaires, afin de contribuer à limiter l'extrême volatilité du prix des denrées alimentaires. </t>
  </si>
  <si>
    <t xml:space="preserve">ODD 3  -   Permettre à tous de vivre en bonne santé et promouvoir le bien-être de tous à tout âge </t>
  </si>
  <si>
    <t>D'ici à 2030, faire passer le taux mondial de mortalité maternelle au-dessous de 70 par 100000 naissances vivantes</t>
  </si>
  <si>
    <t>D'ici à 2030, éliminer les décès évitables de nouveau-nés et d'enfants de moins de 5 ans</t>
  </si>
  <si>
    <t xml:space="preserve">D'ici 2030, mettre fin à l'épidémie de sida, à la tuberculose, au paludisme et aux maladies tropicales négligées et combattre l'hépatite, les maladies transmises par l'eau et d'autres maladies transmissibles. </t>
  </si>
  <si>
    <t>3.4</t>
  </si>
  <si>
    <t xml:space="preserve">D’ici à 2030, réduire d’un tiers, par la prévention et le traitement, le taux de mortalité prématurée due à des maladies non transmissibles et promouvoir la santé mentale et le bien-être </t>
  </si>
  <si>
    <t>3.5</t>
  </si>
  <si>
    <t xml:space="preserve">Renforcer la prévention et le traitement de l’abus de substances psychoactives, notamment de stupéfiants et d’alcool </t>
  </si>
  <si>
    <t>3.6</t>
  </si>
  <si>
    <t xml:space="preserve">D’ici à 2020, diminuer de moitié à l’échelle mondiale le nombre de décès et de blessures dus à des accidents de la route </t>
  </si>
  <si>
    <t xml:space="preserve">D'ici à 2030, assurer l'accès de tous à des services de santé sexuelle et procréative, y comptis à des fins de planification familiale, d'information et d'éducation, et la prise en compte de la santé procréative dans les stratégies et programmes nationaux. </t>
  </si>
  <si>
    <t xml:space="preserve">Faire en sorte que chacun bénéficie d'une assurance santé comprenant une protection contre les risques financiers et donnant accès à des services de santé essentiels de qualité. Faire en sorte que cette assurance santé donne également accès à des médicaments et vaccins essentiels sûrs, efficaces, de qualité et d'un coût abordable. </t>
  </si>
  <si>
    <t xml:space="preserve">D’ici à 2030, réduire nettement le nombre de décès et de maladies dus à des substances chimiques dangereuses et à la pollution et à la contamination de l’air, de l’eau et du sol </t>
  </si>
  <si>
    <t xml:space="preserve">Réduire à l'échelle de l'entreprise, le nombre de décès et de maladies professionnels dus à des substances chimiques dangereuses et à la pollution et à la contamination de l'air, de l'eau et du sol. </t>
  </si>
  <si>
    <t>3.9.1</t>
  </si>
  <si>
    <t xml:space="preserve">Renforcer dans tous les pays, selon qu'il convient, l'application de la Convention cadre de l'Organisation mondiale de La Santé pour la lutte antitabac. </t>
  </si>
  <si>
    <t>3.9.2</t>
  </si>
  <si>
    <t xml:space="preserve">Appuyer la recherche et la mise au point de vaccins et de médicaments contre les maladies, transmissibles ou non, qui touchent principalement les habitants des pays en développement. Donner accès, à un coût abordable, à des médicaments et vaccinc essentiels, conformément à la Déclaration de Doha sur l'Accord sur les ADPIC et la santé publique. Cet accord réaffirme le droit des pays en développement du tirer pleinement parti des dispositions d el'Accord sur les aspects des droits de propriété intellectuelle qui touchent au commerce relatives à la marge de manoeuvre nécessaire pour protéger la santé publique et en particulier, assurer l'accès universel aux médicaments. </t>
  </si>
  <si>
    <t>3.9.3</t>
  </si>
  <si>
    <t xml:space="preserve">Accroître considérablement le budget à la santé et le recrutement, le perfectionnement, la formation et le maintien en poste du poersonnel de santé dans les pays en développement, notamment dans le spays les moins avancés et les petits États insulaires en développement. </t>
  </si>
  <si>
    <t>3.9.4</t>
  </si>
  <si>
    <t xml:space="preserve">Renforcer les moyens dont disposent tous les pays, en particulier les pays en développement, en matière d'alerte rapide, de reduction des risques et de gestion des risques sanitaires natiaonaux et mondiaux. </t>
  </si>
  <si>
    <t xml:space="preserve">ODD 4  -   Assurer l’accès de tous à une éducation de qualité, sur un pied d’égalité, et promouvoir les possibilités d’apprentissage tout au long de la vie </t>
  </si>
  <si>
    <t xml:space="preserve">D'ici 2030, faire en sorte que toutes les filles et tous les garçons suivent, sur un pied d'égalité, un cycle complet d'enseignement primaire et secondaire gratuit et de qualité, qui débouche sur un apprentissage véritablement utile. </t>
  </si>
  <si>
    <t xml:space="preserve">D'ici à 2030, faire en sorte que toutes les filles et tous les garçons aient accès à des activités de développement, à des soins de la petite enfance et à une éducation préscolaire de qualité qui les préparent à suivre un enseignement primaire. </t>
  </si>
  <si>
    <t xml:space="preserve">D'ici à 2030, faire en sorte que les femmes et les hommes aient tous accès dans des conditions d'égalité à un enseignement technique, professionnel ou tertiaire, y compris universitaire, de qualité et d'un coût abordable. </t>
  </si>
  <si>
    <t>Favoriser l'accès, dans des conditions d'égalité, à un enseignement technique, professionnel ou tertiaire, y compris universitaire.</t>
  </si>
  <si>
    <t xml:space="preserve">D'ici à 2030, augmenter nettement le nombre de jeunes et d'adultes disposant des compétences, notamment techniques et professionnelles, nécessaires à l'emploi, à l'obtention d'un travail décent et à l'entrepreunariat. </t>
  </si>
  <si>
    <t>Augmenter le pourcentage d'employés et le nombre de candidats dans la région et la province disposant des compétences techniques et professionnelles, nécessaires à l'emploi et à l'entrepreunariat dans le secteur du tourisme.</t>
  </si>
  <si>
    <t xml:space="preserve">D'ici à 2030, éliminer les inégalités entre les sexes dans le domaine de l'éducation et assurer l'égalité d'accès des personnes vulnérables, y compris les personnes handicapées, les autochtones et les enfants en situation vulnérable, à tous les niveaux d'enseignement et de formation professionnelle. </t>
  </si>
  <si>
    <t xml:space="preserve">D'ici à 2030, veiller à ce que tous les jeunes et une proportion considérable d'adultes, hommes et femmes, sachent lire, écrire et compter. </t>
  </si>
  <si>
    <t xml:space="preserve">D'ici à 2030, faire en sorte que tous les élèves acquièrent les connaissances et compétences nécessaires pour promouvoir le développement durable, notamment par une éducation en faveur du développement et de modes de vie durables, des droits de l'homme, de l'égalité des sexes, de la promotion d'une culture de paix et de non-violence, de la citoyenneté mondiale, de l'appréciation de la diversité culturelle et de la contribution de la culture au développement durable. </t>
  </si>
  <si>
    <t>4.7.1</t>
  </si>
  <si>
    <t xml:space="preserve">Faire construire des établissements scolaires qui soient adaptés aux enfants, aux personnes handicapées et aux deux sexes ou adapter des établissements existants à cette fin et fournir un cardre d'apprentissage effectif qui soit sûr, exempt de violence et accessible à tous. </t>
  </si>
  <si>
    <t xml:space="preserve">4.7.2 </t>
  </si>
  <si>
    <t xml:space="preserve">D'ici à 2030, augmenter nettement à l'échelle mondiale le nombre de bourses d'études offertes aux pays en développement, en particulier les pays les moins avancés, les petits États insulaires en développement et les pays d'Afrique, pour financer le suivi d'études supérieures, y compris la formation professionnelle, les cursus informatiques, techniques et scientifiques et les études d'ingénieur, dans des pays développés et d'autres pays en développement. </t>
  </si>
  <si>
    <t xml:space="preserve">Augmenter le nombre de bourses d'études offertes pour financer la poursuite d'études supérieures dans les universités québécoises et canadiennes ciblant des étudiants locaux ou internationaux. </t>
  </si>
  <si>
    <t>4.7.3</t>
  </si>
  <si>
    <t xml:space="preserve">D'ici à 2030, accroître nettement le nombre d'enseignants qualifiés, notamment au moyen de la coopération internationale pour la formation d'enseignants dans les pays en développement, surtout dans les pays les moins avancés et les petits États insulaires en développement. </t>
  </si>
  <si>
    <t xml:space="preserve">ODD 5  -   Parvenir à l’égalité des sexes et autonomiser toutes les femmes et les filles </t>
  </si>
  <si>
    <t xml:space="preserve">Mettre fin, dans le monde entier, à toutes les formes de discrimination à l'égard des femmes et des filles. </t>
  </si>
  <si>
    <t>Mettre fin à toutes les formes de discrimination à l'égard des femmes</t>
  </si>
  <si>
    <t xml:space="preserve">Éliminer de la vie publique et de la vie privée toutes les formes de violence faite aux femmes et aux filles, y compris la traite, l'exploitation sexuelle et d'autres types d'exploitation. </t>
  </si>
  <si>
    <t>Éliminer toutes les formes de violence faites aux femmes</t>
  </si>
  <si>
    <t xml:space="preserve">Éliminer toutes les pratiques préjudiciables, telles que le mariage des enfants, le mariage précoce ou forcé, et la mutilation génitale féminine. </t>
  </si>
  <si>
    <t xml:space="preserve">Faire une place aux soins et aux travaux domestiques non rémunérés et les valoriser, par l'apport de services publics, d'infrastructures et de politiques de protection sociale ainsi que la promotion du partage des responsabilités dans le ménage et la famille, en fonction du contexte national. </t>
  </si>
  <si>
    <t>Promouvoir l'apport d'infrastuctures et de politiques de protection sociale aux femmes</t>
  </si>
  <si>
    <t xml:space="preserve">Garantir la participation entière et effective des femmes et leur accès en toute égalité aux fonctions de direction à tous les niveaux, dans la vie politique, économique et publique. </t>
  </si>
  <si>
    <t>Assurer la participation des femmes et leur accès en toute égalité aux fonctions de direction à tous les niveaux de décision.</t>
  </si>
  <si>
    <t xml:space="preserve">Assurer l'accès de tous aux soins de santé sexuelle et procréative et faire en sorte que chacun puisse exercer ses droits en matière de procréation, comme il a été décidé dans le Programme d'action de Beijing, de même que les documents finaux des conférences d'examen qui ont suivi. </t>
  </si>
  <si>
    <t>5.6.1</t>
  </si>
  <si>
    <t xml:space="preserve">Entreprendre des réformes visant à donner aux femmes et aux hommes les mêmes droits aux ressources économiques, à l'accès à la propriété, au contrôle des terres et à d'autres formes de propriété, aux services financiers, à l'héritage et aux ressources naturelles, dans le respect du droit interne. </t>
  </si>
  <si>
    <t>5.6.2</t>
  </si>
  <si>
    <t xml:space="preserve">Renforcer l'utilisation des technologies clés, en particulier l'informatique et les communications, pour promouvoir l'autonomisation des femmes. </t>
  </si>
  <si>
    <t>Renforcer l'utilisation des technologies, en particulier l'informatique et les communications pour promouvoir l'autonomisation des femmes dans le secteur du tourisme</t>
  </si>
  <si>
    <t>5.6.3</t>
  </si>
  <si>
    <t xml:space="preserve">Adopter des politiques bien conçues et des dispositions législatives applicables en faveur de la promotion de l'égalité des sexes et de l'autonomisation de toutes les femmes et de toutes les filles à tous les niveaux, en plus de renforcer celles qui existent. </t>
  </si>
  <si>
    <t xml:space="preserve">ODD 6  -   Garantir l’accès de tous à l’eau et à l’assainissement et assurer une gestion durable des ressources en eau </t>
  </si>
  <si>
    <t xml:space="preserve">D'ici à 2030, assurer l'accès universel et équitable à l'eau potable, à un coût abordable. </t>
  </si>
  <si>
    <t>Assurer que le tourisme n'entrave pas l'accès à l'eau potable</t>
  </si>
  <si>
    <t xml:space="preserve">D'ici à 2030, assurer l'accès de tous, dans des conditions équitables, à des services d'assainissement et d'hygyiène adéquats et mettre fin à la défécation en plein air, en accordant une attention particulière aux besoins des femmes et des filles et des personnes en situation vulnérable. </t>
  </si>
  <si>
    <t>Assurer l'accès de tous, dans des conditions équitables, à des services d'assainissement et d'hygiène adéquat, en accordant une attention particulière aux personnes en situation vulnérable</t>
  </si>
  <si>
    <t xml:space="preserve">D'ici à 2030, améliorer la qualité de l'eau en réduisant la pollution, en éliminant l'immersion de déchets, en réduisant considérablement les émissions de produits chimiques et de matières dangereuses, en diminuant de moitié la proportion d'eaux usées non traitées et en augmentant nettement à l'échelle mondiale le recyclage et la réutilisation sans danger de l'eau </t>
  </si>
  <si>
    <t>Améliorer la qualité de l'eau en réduisant la pollution, en éliminant l'immersion des déchets, en réduisant considérablement les émissions de produits chimiques et de matières dangereuses , en diminuant la proportion d'eaux usées non traitées et en augmentant le recyclage et la réutilisation de l'eau.</t>
  </si>
  <si>
    <t xml:space="preserve">D'ici à 2030, augmenter considérablement l'utilisation rationnelle des ressources en eau dans tous les secteurs et garantir la viabilité des retraits et de l'approvisionnement en eau douce afinde tenir compte de la pénurie d'eau et de réduire nettement le nombre de personnes qui souffrent du manque d'eau. </t>
  </si>
  <si>
    <t xml:space="preserve">Augmenter l'utilisation rationnelles des ressources en eau dans tous les secteurs touristiques et garantir la viabilité des retraits et de l'approvisionnement en eau douce afin de tenir compte de la pénurie d'eau </t>
  </si>
  <si>
    <t xml:space="preserve">D'ici à 2030, mettre en oeuvre une gestion intégrée des ressources en eau à tous les niveaux, y compris au moyen de la coopération transfrontalière selon qu'il convient. </t>
  </si>
  <si>
    <t>Mettre en œuvre une gestion intégrée des ressources en eau à tous les niveaux.</t>
  </si>
  <si>
    <t xml:space="preserve">D'ici à 2020, protéger et restaurer les écosystèmes liés à l'eau, notamment les montagnes, les forêts, les zones humides, les rivières, les aquifères et les lacs. </t>
  </si>
  <si>
    <t xml:space="preserve">Protéger et restaurer les écosystèmes liés à l'eau, notamment les montagnes, les forêts, les zones humides, les rivières, les aquifères et les lacs. </t>
  </si>
  <si>
    <t>6.6.1</t>
  </si>
  <si>
    <t xml:space="preserve">D'ici à 2030, développer la coopération internationale et l'appui au renforcement des capacités des pays en développement en ce qui concerne les activités et programmes relatifs à l'Eau et l'assainissement, y compris la collecte d'eau, la désalnisation, l'utilisation rationnelle de l'eau, le traitement des eaux usées, le recyclage et les techniques de réutilisation. </t>
  </si>
  <si>
    <t xml:space="preserve">Développer la coopération entre les entreprises touristique en ce qui concerne les activités et programmes relatifs à l'eau et l'assainissement, y compris la collecte d'eau, la désalnisation, l'utilisation rationnelle de l'eau, le traitement des eaux usées, le recyclage et les techniques de réutilisation. </t>
  </si>
  <si>
    <t>6.6.2</t>
  </si>
  <si>
    <t xml:space="preserve">Appuyer et renforcer la participation de la population locale à l'amélioration gestion de l'eau et de l'assainissement. </t>
  </si>
  <si>
    <t xml:space="preserve">Appuyer et renforcer la participation acteurs locaux à l'amélioration de gestion de l'eau et de l'assainissement. </t>
  </si>
  <si>
    <t xml:space="preserve">ODD 7  -   Garantir l’accès de tous à des services énergétiques fiables, durables et modernes, à un coût abordable </t>
  </si>
  <si>
    <t>Partenaires potentiels</t>
  </si>
  <si>
    <t>Synergies et antagonismes avec d'autres cibles (facultatif)</t>
  </si>
  <si>
    <t>Indicateur de performance</t>
  </si>
  <si>
    <t>Commentaire</t>
  </si>
  <si>
    <t xml:space="preserve">D'ici à 2030, garantir l'accès de tous à des services énergétiques fiables et modernes, à un coût abordable. </t>
  </si>
  <si>
    <t>D'ici à 2030, accroître nettement la part de l'énergie renouvelable dans le bouquet énergétique mondial.</t>
  </si>
  <si>
    <t>Accroître, dans tous les secteurs de la chaine des valeur du secteur touristique,  la part d'énergie renouvelable dans les sources d'approvisionnement énergétique.</t>
  </si>
  <si>
    <t xml:space="preserve">D'ici 2030, multiplier par deux le taux mondial d'amélioration de l'efficacité énergétiques. </t>
  </si>
  <si>
    <t>7.3.1</t>
  </si>
  <si>
    <t xml:space="preserve">D'ici à 2030, renforcer la coopération internationale en vue de faciliter l'accès à la recherche et aux technologies relatives à l'énergie propre, notamment l'énergie renouvelable, l'efficacité énergétique et les nouvelles technologies se rapportant aux combustibles fossiles propres, et promouvoir l'investissement dans l'infrastructure énergétiques et les technologies relatives à l'énergie propre. </t>
  </si>
  <si>
    <t xml:space="preserve">Renforcer la coopération entre les divers acteurs (ATR, entreprises touristiques, communautés locales, clients) afin de faciliter l'accès à la recherche relatives à  l'énergie renouvelable, l'efficacité énergétique et les nouvelles technologies se rapportant aux combustibles propres, et promouvoir l'investissement dans les infrastructures énergétiques et les technologies relatives à l'énergie propre. </t>
  </si>
  <si>
    <t>7.3.2</t>
  </si>
  <si>
    <t xml:space="preserve">D'ici à 2030, développer l'infrastructure et améliorer la technologie afin d'approvisionner en services énergétiques modernes et durables dans tous les habitants des pays en développement, en particulier dans les pays le smoins avancés et des petits États insulaires en développement </t>
  </si>
  <si>
    <t xml:space="preserve">Promouvoir les infrastructures durables et améliorer la technologie afin de s'approvisionner en services énergétiques modernes et durables dans le secteur touristique. </t>
  </si>
  <si>
    <t xml:space="preserve">ODD 8  -   Promouvoir une croissance économique soutenue, partagée et durable, le plein emploi productif et un travail décent pour tous </t>
  </si>
  <si>
    <t>Maintenir un taux de croissance économique par habitant adapté au contexte national et, en particulier, un taux de croissance annuelle du produit intérieur brut d'au moins 7% dans les pays les moins avancés.</t>
  </si>
  <si>
    <t xml:space="preserve">Favoriser une création de richesse adapté au contexte de l'entreprise et du marché </t>
  </si>
  <si>
    <t xml:space="preserve">Parvenir à un niveau élevé de productivité économique par la diversification, la modernisation technologique et l'innovation, notamment en mettant l'accent sur les secteurs à forte valeur ajoutée et à forte intensité de main-d'oeuvre. </t>
  </si>
  <si>
    <t xml:space="preserve">Parvenir à un niveau élevé de productivité économique par la diversification, la modernisation technologique et l'innovation, notamment en mettant l'accent sur les secteurs à forte valeure ajoutée </t>
  </si>
  <si>
    <t xml:space="preserve">Promouvoir des politiques de développement qui favorisent des activités productives, la création d'emploi décents, l'entrepreneuriat, la créativité et l'innovation, qui stimulent la croissance des microentreprises et des petites et moyennes entreprises et qui facilitent leur intégration dans le secteur formel, y compris par l'accès à des services financiers. </t>
  </si>
  <si>
    <t xml:space="preserve">Promouvoir des politiques de développement touristiques qui favorisent des activités productives, la création d'emploi décents, l'entrepreneuriat, la créativité et l'innovation, qui stimulent la croissance des microentreprises et des petites et moyennes entreprises qui facilitent leur intégration dans tous les secteurs de la chaine de valeur. </t>
  </si>
  <si>
    <t xml:space="preserve">Améliorer progressivement, jusqu'en 2030, l'efficience de l'utilisation des ressources mondiales du point de vue de la consommation comme de la production et veiller à ce que la croissance économique n'entraine plus la dégradation de l'environnement, comme prévu dans le cadre décennal de programmation relatif à la consommation et à la production durables, les pays développés montrant l'exemple en la matière. </t>
  </si>
  <si>
    <t>Améliorer l'efficience de l'utilisation des ressources régionales du point de vue de la consommation comme de la production et s'assurer que la croissance économique de l'entreprise n'entraine pas la dégradation de l'environnement.</t>
  </si>
  <si>
    <t>D'ici à 2030, parvenir au plein emploi productif et garantir à toutes les femmes et à tous les hommes, y compris les jeunes et les personnes handicapées, un travail décent et un salaire égal pour un travail de valeur égale.</t>
  </si>
  <si>
    <t>Garantir à tous les employés un travail décent et l'accès à l'équité salariale.</t>
  </si>
  <si>
    <t>D'ici à 2020, réduire considérablement la proportion de jeunes non scolarisés et sans emploi ni formation.</t>
  </si>
  <si>
    <t>Contribuer à réduire considérablement la proportion de jeunes non scolarisés et sans emploi ni formation dans le secteur du tourisme.</t>
  </si>
  <si>
    <t xml:space="preserve">Prendre des mesures immédiates et efficaces pour interdire et éliminer les pires formes de travail des enfants, supprimer le travail forcé et, d'ici à 2025, mettre fin au travail des enfants sous toutes ses formes, y compris le recrutement et l'utilisation d'enfants soldats. </t>
  </si>
  <si>
    <t>Prendre des mesures immédiates et efficaces pour interdire le travail des enfants et supprimer le travail forcé dans tous les secteurs touristiques.</t>
  </si>
  <si>
    <t>Défendre les droits des travailleurs, promouvoir la sécurité sur le lieu de travail et assurer la protection de tous les travailleurs, y compris les migrants, en particulier les femmes, et ceux qui ont un emploi précaire.</t>
  </si>
  <si>
    <t>Défendre les droits des travailleurs, promouvoir la sécurité sur le lieu de travail et assurer la protection de tous les travailleurs.</t>
  </si>
  <si>
    <t xml:space="preserve">D'ici à 2030, élaborer et mettre en œuvre des politiques visant à développer un tourisme durable qui crée des emplois et mettre en valeur la culture et les produits locaux. </t>
  </si>
  <si>
    <t>Élaborer et mettre en œuvre des politiques visant à développer un tourisme durable qui crée des emplois et mettre en valeur la culture et les produits locaux.</t>
  </si>
  <si>
    <t>Renforcer la capacité des institutions financières nationales de favoriser et de généraliser l'accès de tous aux services bancaires et financiers et aux services d'assurance.</t>
  </si>
  <si>
    <t>8.10.1</t>
  </si>
  <si>
    <t xml:space="preserve">Accroître l'appui apporté dans le cadre de l'initiative aide pour le commerce aux pays en développement, en particulier aux pays les moins avancés, y compris par l'intermédiaire du cadre intégré renforcé pour l'assistance technique liée au commerce en faveur des pays les moins avancés. </t>
  </si>
  <si>
    <t>8.10.2</t>
  </si>
  <si>
    <t>D'ici à 2020, élaborer et mettre en œuvre une stratégie mondiale en faveur de l'emploi des jeunes et appliquer le Pacte mondial pour l'emploi de l'Organisation international du Travail</t>
  </si>
  <si>
    <t>Élaborer et mettre en œuvre une stratégie régionale en faveur de l'insertion et de l'emploi des jeunes dans le secteur du tourisme.</t>
  </si>
  <si>
    <t>ODD 9  -   Bâtir une infrastructure résiliente, promouvoir une industrialisation durable qui profite à tous et encourager l’innovation</t>
  </si>
  <si>
    <t xml:space="preserve">Mettre en place une infrastructure de qualité, fiable, durable et résiliente, y compris une infrastructure régionale et transfrontalière, pour favoriser le développement économique et le bien-être de l'être humain, en mettant l'accent sur un accès universel, à un coût abordable et dans des conditions d'équité. </t>
  </si>
  <si>
    <t>Mettre en place une infrastructure de qualité, fiable, durable et résiliente pour favoriser le développement économique et le bien-être.</t>
  </si>
  <si>
    <t xml:space="preserve">Promouvoir une industrialisation durable qui profite à tous, et d'ici à 2030, augmenter nettement la contribution de l'industrie à l'emploi et au produit intérieur brut, en fonction du contexte national, et la multiplier par deux dans les pays les moins avancés. </t>
  </si>
  <si>
    <t>Promouvoir une industrialisation durable qui profite à tous et augmenter nettement la contribution de l'industrie du tourisme à l'emploi</t>
  </si>
  <si>
    <t>Accroître, en particulier dans les pays en développement l'accès des entreprises, notamment les petites entreprises industrielles, aux services financiers, y compris les prêts consentis à des conditions abordables, de même que leur intégration aux chaînes de valeur et aux marchés</t>
  </si>
  <si>
    <t xml:space="preserve">D'ici à 2030, moderniser l'infrastructure et adapter les industries afin de les rendre durables, par une utilisation plus rationnelle des ressources et un recours accru aux technologies et procédés industriels propres et respectueux de l'environnement, chaque pays agissant dans la mesure de ses moyens. </t>
  </si>
  <si>
    <t>Moderniser l'infrastructure et adapter les industries touristiques afin de les rendre durables, par une utilisation plus rationnelle des ressources et un recours accru aux technologies et procédés industriels propres et respectueux de l'environnement.</t>
  </si>
  <si>
    <t>Renforcer la recherche scientifique, perfectionner les capacités technologiques, des secteurs industriels de tous les pays, en particulier les pays en développement, notamment en encourageant l'innovation et en augmentant considérablement le nombre de personnes travaillant dans le secteur de la recherche et du développement pour 1 million d'habitants et en accroissant les dépenses publiques et privées consacrées à la recherche et au développement d'ici à 2030.</t>
  </si>
  <si>
    <t xml:space="preserve">Renforcer la recherche scientifique, perfectionner les capacités technologiques des secteurs touristiques, notamment en encourageant l'innovation et en augmentant considérablement le nombre de personnes travaillant dans le secteur de la recherche et du développement. </t>
  </si>
  <si>
    <t>9.5.1</t>
  </si>
  <si>
    <t xml:space="preserve">Facilité la mise en place d'une infrastructure durable et résiliente dans les pays en développement en renforçant l'appui financier, technologique et technique apporté aux pays d'Afrique, aux pays les moins avancés, aux pays en développement sans littoral et aux petits États insulaires en développement. </t>
  </si>
  <si>
    <t xml:space="preserve">Faciliter la mise en place d'une infrastructure durable et résiliente en renforçant l'appui financier, technologique et technique aux plus petites entreprises. </t>
  </si>
  <si>
    <t>9.5.2</t>
  </si>
  <si>
    <t xml:space="preserve">Soutenir la recherche-développement et l'innovation technologiques nationales dans les pays en développement, notamment en instaurant des conditions propices, entre autres, à la diversification industrielle et à l'ajout de valeur aux marchandises. </t>
  </si>
  <si>
    <t>Soutenir la recherche-développement et l'innovation technologique instaurant des conditions propices à la diversification.</t>
  </si>
  <si>
    <t>9.5.3</t>
  </si>
  <si>
    <t>Accroître nettement l'accès aux technologies de l'information et de la communication et faire en sorte que tous les habitants des pays les moins avancés aient accès à Internet à un coût abordable d'ici à 2020</t>
  </si>
  <si>
    <t>Accroître nettement l'accès aux technologies de l'information et de la communication.</t>
  </si>
  <si>
    <t>ODD 10  -   Réduire les inégalités dans les pays et d’un pays à l’autre</t>
  </si>
  <si>
    <t>D'ici à 2030, faire en sorte, au moyen d'améliorations progressives, que les revenus des 40% les plus pauvres de la population augmentent plus rapidement que le revenu national, et ce, de manière durable.</t>
  </si>
  <si>
    <t>10.2</t>
  </si>
  <si>
    <t xml:space="preserve">D’ici à 2030, autonomiser toutes les personnes et favoriser leur intégration sociale, économique et politique, indépendamment de leur âge, de leur sexe, de leurs handicaps, de leur race, de leur appartenance ethnique, de leurs origines, de leur religion ou de leur statut économique ou autre </t>
  </si>
  <si>
    <t xml:space="preserve">Dans le secteur du tourisme, encourager l'autonomisation de toutes les personnes et favoriser leur intégration sociale, économique et politique, indépendamment de leur âge, de leur sexe, de leur handicaps, de leur race, de leur appartenance éthique, de leurs origines, de leur religion ou de leur statut économique ou autre. </t>
  </si>
  <si>
    <t xml:space="preserve">Assurer l'égalité des chances et réduires l'inégalité des résultats, notamment en éliminant les lois, les politiques et pratiques discriminatoires et en promouvant l'adoption de lois, de politiques et de mesures adéquates en la matière. </t>
  </si>
  <si>
    <t>10.4</t>
  </si>
  <si>
    <t xml:space="preserve">Adopter des politiques, notamment sur les plans budgétaire, salarial et dans le domaine de la protection sociale, et parvenir progressivement à une plus grande égalité </t>
  </si>
  <si>
    <t xml:space="preserve">Adopter des politiques progressives ( budgétaire, salarial et conditions de travail) afin de parvenir  à une plus grande égalité </t>
  </si>
  <si>
    <t>10.5</t>
  </si>
  <si>
    <t xml:space="preserve">Améliorer la réglementation et la surveillance des institutions et marchés financiers mondiaux et renforcer l’application des règles </t>
  </si>
  <si>
    <t xml:space="preserve">Faire en sorte que les pays en développement soient davantage représentés et entendus lors de la prise de décision dans les institutions économiques et financières internationales, afin que celles-ci soient plus efficaces, crédibles, transparentes et légitimes. </t>
  </si>
  <si>
    <t>Faire en sorte que les entreprises  plus vulnérables soient davantage représentés et entendus lors de la prise de décision dans les institutions économiques et financières régionales afin que celles-ci soient plus efficaces.</t>
  </si>
  <si>
    <t xml:space="preserve">Faciliter la migration et la mobilité de façon ordonnée, sans danger, régulière et responsable, notamment par la mise en œuvre de politiques de migration planifiées et bien gérées. </t>
  </si>
  <si>
    <t>10.7 1</t>
  </si>
  <si>
    <t xml:space="preserve">Mettre en œuvre le principe d'un traitement spécial et différencié pour les pays en développement, en particulier les pays les moins avancés, conformément aux accords de l'Organisation mondiale du commerce. </t>
  </si>
  <si>
    <t>10.7.2</t>
  </si>
  <si>
    <t xml:space="preserve">Stimuler l'aide publique au développement et les flux financiers, y compris les investissements étrangers directs, pour les États qui en ont le plus besoin, en particulier les pays le smoins avancés, les pays d'Afrique, les petits États insulaires en développement et les pays en développement sans littoral, conformément à leurs plans et programmes nationaux. </t>
  </si>
  <si>
    <t>10.7.3</t>
  </si>
  <si>
    <t>D'ici à 2030, faire baisser au-dessous de 3% les coûts des envois de fonds effectués par les migrants et éliminer les couloirs de transfert de fonds dont les coûts sont supérieurs à 5%.</t>
  </si>
  <si>
    <t xml:space="preserve">ODD 11  -   Faire en sorte que les villes et les établissements humains soient ouverts à tous, sûrs, résilients et durables </t>
  </si>
  <si>
    <t xml:space="preserve">D'ici à 2030, assurer l'accès de tous à un logement et à des services de base adéquats et sûrs, à un coût abordable, et assainir les quartiers de taudis. </t>
  </si>
  <si>
    <t xml:space="preserve">D'ici à 2030, assurer l'accès de tous à des systèmes de transport sûrs, accessibles et viables, à un coût abordable, en améliorant la sécurité routière, notamment en développant les transports publics, et en accordant une attention particulière aux besoins des personnes en situation vulnérable, des femmes, des enfants, des personnes handicapées et des personnes âgées. </t>
  </si>
  <si>
    <t xml:space="preserve">Assurer l'accès  à des systèmes de transport sûrs, accessibles et viables, à un coût abordable, en améliorant la sécurité routière et en accordant une attention particulière aux besoins des personnes vulnérables (femmes, enfants,  personnes handicapées et  personnes âgées). </t>
  </si>
  <si>
    <t xml:space="preserve">D'ici à 2030, renforcer l'urbanisation pour tous et les capacités de planification et de gestion participatives, intégrées et durables des établissements humains dans tous les pays. </t>
  </si>
  <si>
    <t>Renforcer l'urbanisation pour tous et les capacités de planification et de gestion participatives, intégrées et durables des établissements touristiques dans la région.</t>
  </si>
  <si>
    <t>11.4</t>
  </si>
  <si>
    <t xml:space="preserve">Renforcer les efforts de protection et de préservation du patrimoine culturel et naturel mondial </t>
  </si>
  <si>
    <t>Renforcer les efforts de protection et de préservation du patrimoine culturel et naturel régional.</t>
  </si>
  <si>
    <t>11.5</t>
  </si>
  <si>
    <t xml:space="preserve">D’ici à 2030, réduire considérablement le nombre de personnes tuées et le nombre de personnes touchées par les catastrophes, y compris celles d’origine hydrique, et réduire nettement le montant des pertes économiques dues à ces catastrophes exprimé en proportion du produit intérieur brut, l’accent étant mis sur la protection des pauvres et des personnes en situation vulnérable </t>
  </si>
  <si>
    <t>Réduire le nombre de personnes touchées par les catastrophes naturelles et les pertes économiques dues à celles-ci, en mettant l’accent sur celles liées à l'eau (innondations)</t>
  </si>
  <si>
    <t xml:space="preserve">D'ici à 2030, réduire l'impact environnemental négatif des villes par habitant, y compris en accordant une attention particulière à la qualité de l'air et à la gestion, notamment municipale, des déchets. </t>
  </si>
  <si>
    <t xml:space="preserve">Réduire l'impact environnemental des entreprises touristiques, y compris en accordant une attention particulière à la qualité de l'air et à la gestion municipale et régionale des déchets. </t>
  </si>
  <si>
    <t xml:space="preserve">D'ici à 2030, assurer l'accès de tous, en particulier les femmes et les enfants, les personnes âgées et les personnes handicapées, à des espaces verts et à des espaces publics sûrs. </t>
  </si>
  <si>
    <t>11.7.1</t>
  </si>
  <si>
    <t xml:space="preserve">Favoriser l'établissement de liens économiques, sociaux et environnementaux positifs entre zones urbaines, périurbaines et rurales en renforcant la planification du développement à l'échelle nationale et régionale. </t>
  </si>
  <si>
    <t xml:space="preserve">Favoriser l'établissement de liens économiques, sociaux et environnementaux positifs entre zones urbaines, périurbaines et rurales en renforcant la planification du développement à l'échelle régionale. </t>
  </si>
  <si>
    <t>11.7.2</t>
  </si>
  <si>
    <t xml:space="preserve">D'ic à 2030, accroître le nombre de villes et d'établissements humains qui adoptent et mettent en œuvre des politiques et plans d'action intégrés en faveur de l'insertion de tous, de l'utilisation rationnelle des ressources, de l'adaptation aux effets des changements climatiques, de leur atténuation et de la résilience face aux catastrophes, et élaborer et mettre en oeuvre, conformément au cadre de Hyogo, une gestion globale des risques de catastrophe à tous les niveaux. </t>
  </si>
  <si>
    <t>Accroître le nombre d'entreprises touristiques qui adoptent et mettent en œuvre des politiques et plans d'actions intégrés en faveur de l'insertion de tous, de l'utilisation rationnelle des ressources, de l'adaptation aux effets des changements climatiques, de leur atténuation et de la résilience face aux catastrophes naturelles.</t>
  </si>
  <si>
    <t>11.7.3</t>
  </si>
  <si>
    <t>Aider les pays les moins avancés, y compris une assistance financière et technique, à construire des bâtiments durables et résilients en utilisant des matériaux locaux.</t>
  </si>
  <si>
    <t>Assister financièrement et techniquement les entreprises touristiques les plus vulnérables à construire des bâtiments durables et résilients en utilisant des matériaux locaux.</t>
  </si>
  <si>
    <t xml:space="preserve">ODD 12  -   Établir des modes de consommation et de production durables </t>
  </si>
  <si>
    <t>Cet objectif vise à réduire notre impact sur la planète en produisant et en consommant uniquement ce dont nous avons besoin.</t>
  </si>
  <si>
    <t xml:space="preserve">Mettre en œuvre le cadre décennal de programmation relatif à la consommation et à la production durables avec la participation de tous les pays, les pays développés donnant l'exemple en la matière, compte tenu du degré de développement et des capacités des pays en développement. </t>
  </si>
  <si>
    <t>Adopter dans le secteur du tourisme, un plan d'actions relatif aux modes de consommation et de production durables.</t>
  </si>
  <si>
    <t>12.2</t>
  </si>
  <si>
    <t xml:space="preserve">D’ici à 2030, parvenir à une gestion durable et à une utilisation rationnelle des ressources naturelles </t>
  </si>
  <si>
    <t>Parvenir à une gestion durable et à une utilisation rationnelle des ressources naturelles</t>
  </si>
  <si>
    <t xml:space="preserve">D'ic à 2030, réduire de moitié à l'échelle mondiale le volume de déchets alimentaires par habitant sur le plan de la distribution comme de la consommation et réduire les pertes de produits alimentaires tout au long des chaînes de production et d'approvisionnement, y compris les pertes après récolte. </t>
  </si>
  <si>
    <t xml:space="preserve">Réduire le volume de déchets alimentaires des entreprises touristiques sur le plan de la distribution comme de la consommation et réduire les pertes de produits alimentaires tout au long des chaînes de production et d'approvisionnement. </t>
  </si>
  <si>
    <t>12.4</t>
  </si>
  <si>
    <t xml:space="preserve">D’ici à 2020, instaurer une gestion écologiquement rationnelle des produits chimiques et de tous les déchets tout au long de leur cycle de vie, conformément aux principes directeurs arrêtés à l’échelle internationale, et réduire considérablement leur déversement dans l’air, l’eau et le sol, afin de minimiser leurs effets négatifs sur la santé et l’environnement </t>
  </si>
  <si>
    <t xml:space="preserve">Instaurer une gestion écologiquement rationnelle des produits chimiques et de tous les déchets tout au long de leur cycle de vie, et réduire considérablement leur déversement dans l'air, l'eau et le sol, afin de minimiser leurs effets négatifs sur la santé et l'environnement. </t>
  </si>
  <si>
    <t>12.5</t>
  </si>
  <si>
    <t xml:space="preserve">D’ici à 2030, réduire considérablement la production de déchets par la prévention, la réduction, le recyclage et la réutilisation </t>
  </si>
  <si>
    <t>Réduire considérablement la production de déchets par la prévention, la réduction, le recyclage et la réutilisation.</t>
  </si>
  <si>
    <t>12.6</t>
  </si>
  <si>
    <t xml:space="preserve">Encourager les entreprises, en particulier les grandes et les transnationales, à adopter des pratiques viables et à intégrer dans les rapports qu’elles établissent des informations sur la viabilité </t>
  </si>
  <si>
    <t xml:space="preserve">Adopter des pratiques viables, notamment, la responsabilité sociale et environnementale des entreprises (RSE), et intégrer des informations sur la durabilité dans les rapports produits. </t>
  </si>
  <si>
    <t xml:space="preserve">Promouvoir des pratiques durables dans le cadre de la passation des marchés publics, conformément aux politiques et aux priorités nationales. </t>
  </si>
  <si>
    <t xml:space="preserve">D'ici à 2030, faire en sorte que toutes les personnes, partout dans le monde, aient les informations et connaissances nécessaires à l'instauration d'un développement durable et à l'adoption d'un style de vie en harmonie avec la nature. </t>
  </si>
  <si>
    <t xml:space="preserve">Faire en sorte que tous les employés aient les informations et connaissances nécessaires au développement durable et à l'adoption d'un style de vie en harmonie avec la nature. </t>
  </si>
  <si>
    <t>12.8.1</t>
  </si>
  <si>
    <t xml:space="preserve">Aider les pays en développement à se doter des moyens scientifiques et technologiques qui leur permettent de s’orienter vers des modes de consommation et de production plus durables </t>
  </si>
  <si>
    <t xml:space="preserve">Aider les entreprises touristiques à se doter de moyens scientifiques et technologiques qui leur permettent de s'orienter vers des modes de consommation et de production plus durables. </t>
  </si>
  <si>
    <t>12.8.2</t>
  </si>
  <si>
    <t xml:space="preserve">Mettre au point et utiliser des outils de contrôle des impacts sur le développement durable, pour un tourisme durable qui crée des emplois et met en valeur la culture et les produits locaux. </t>
  </si>
  <si>
    <t>12.8.3</t>
  </si>
  <si>
    <t xml:space="preserve">Rationaliser les subventions aux combustibles fossibles qui sont souce de gaspillage. Éliminer les distorsions du marché, selon le contexte national, y compris par la restructuration de la fiscalité et l'élimination progressive des subventions nuisibles, afin de montrer leur impact sur l'environnement. Tenir pleinement compte, ce faisant, des besoins et de la situation particulière des pays en développement et réduire au minimum les éventuels effets pernicieux de cette rationalisation sur le développement de ces pays tout en protégeant les pauvres et les collectivités concernées. </t>
  </si>
  <si>
    <t xml:space="preserve">ODD 13  -   Prendre d’urgence des mesures pour lutter contre les changements climatiques et leurs répercussions * </t>
  </si>
  <si>
    <t>13.1</t>
  </si>
  <si>
    <t xml:space="preserve">Renforcer, dans tous les pays, la résilience et les capacités d’adaptation face aux aléas climatiques et aux catastrophes naturelles liées au climat </t>
  </si>
  <si>
    <t xml:space="preserve">Renforcer, dans le secteur du tourisme, la résilience et les capacités d'adaptation face aux aléas climatiques et aux catastrophes naturelles liées au climat. </t>
  </si>
  <si>
    <t>13.2</t>
  </si>
  <si>
    <t xml:space="preserve">Incorporer des mesures relatives aux changements climatiques dans les politiques, les stratégies et la planification nationales </t>
  </si>
  <si>
    <t xml:space="preserve">Incorporer des mesures relatives aux changements climatiques dans les politiques, les stratégies et la planification régionale du tourisme. </t>
  </si>
  <si>
    <t xml:space="preserve">Améliorer l’éducation, la sensibilisation et les capacités individuelles et institutionnelles en ce qui concerne l’adaptation aux changements climatiques, l’atténuation de leurs effets et la réduction de leur impact et les systèmes d’alerte rapide </t>
  </si>
  <si>
    <t xml:space="preserve">Améliorer l'éducation, la sensibilisation et les capacités individuelles et institutionnelles en ce qui concerne l'adaptation aux changement climatiques, l'atténuation de leurs effets et la réduction de leur impact. </t>
  </si>
  <si>
    <t>13.3.1</t>
  </si>
  <si>
    <t xml:space="preserve">Mettre en œuvre l'engagement des pays développés parties à la Convention-cadre des Nations Unies sur les changements climatiques de mobiliser ensemble, auprès de multiples sources, 100 miliards de dollars des États-Unis par an d'ici à 2020. Cette initiative a pour but de répondre aux besoins des pays en développement relativement aux mesure concrètes d'atténuation et à la transparence de leur mise en oeuvre. Elle a aussi pour but de doter le Fonds vert pour le climat des moyens financiers nécessaires pour le rendre pleinement opérationnel dans les plus brefs délais possible. </t>
  </si>
  <si>
    <t>13.3.2</t>
  </si>
  <si>
    <t xml:space="preserve">Promouvoir des mécanismes de renforciement des capacités afin que les pays les moins avancés se dotent de moyens efficaces de planification et de gestion pour faire face aux changements climatiques, en mettant l'accent notamment sur les femmes, les jeunes, la population locale et les groupes marginalisés. </t>
  </si>
  <si>
    <t xml:space="preserve">Promouvoir des mécanismes de renforcement des capacités afin que les entreprises plus vulnérables se dotent de moyens efficaces de planification et de gestion pour faire face aux changements climatiques, en mettant l'accent notamment sur les femmes, les jeunes, la population locale et les groupes marginalisés. </t>
  </si>
  <si>
    <t xml:space="preserve">ODD 14  -   Conserver et exploiter de manière durable les océans, les mers et les ressources marines aux fins du développement durable </t>
  </si>
  <si>
    <t>Cet objectif vise à protéger nos côtes et nos océans.</t>
  </si>
  <si>
    <t>14.1</t>
  </si>
  <si>
    <t xml:space="preserve">D’ici à 2025, prévenir et réduire nettement la pollution marine de tous types, en particulier celle résultant des activités terrestres, y compris les déchets en mer et la pollution par les nutriments </t>
  </si>
  <si>
    <t xml:space="preserve">Prévenir et  réduire la pollution marine de tous types, en particulier celle résultant des activités terrestres, y compris les déchets en mer et la pollution par les nutriments. </t>
  </si>
  <si>
    <t>14.2</t>
  </si>
  <si>
    <t xml:space="preserve">D’ici à 2020, gérer et protéger durablement les écosystèmes marins et côtiers, notamment en renforçant leur résilience, afin d’éviter les graves conséquences de leur dégradation et prendre des mesures en faveur de leur restauration pour rétablir la santé et la productivité des océans </t>
  </si>
  <si>
    <t xml:space="preserve">Participer à la protection des écosystèmes marins et côtiers et prendre des mesures en faveur de leur restauration pour rétablir la santé et la productivité des océans. </t>
  </si>
  <si>
    <t xml:space="preserve">Réduire au maximum l'acidification des océans et lutter contre ses effets, notamment en rencorçant la coopération scientifique à tous les niveaux. </t>
  </si>
  <si>
    <t xml:space="preserve">D'ici à 2020, réglementer efficacement la pêche, mettre un terme à la surpêche, à la pêche illicite, non déclarée et non réglementée de même qu'aux pratiques de pêche destructrices, et exécuter des plans de gestion fondés sur des données scientifiques, dans l'objectif de rétablir les stocks de poissons le plus rapidement possible, au moins à des niveaux permettant d'obtenir un rendement constant maximal compte tenu des caractéristiques biologiques. </t>
  </si>
  <si>
    <t xml:space="preserve">Réglementer efficacement la pêche, mettre un terme à la surpêche, à la pêche illicite, non déclarée et non réglementée de même qu'aux pratiques de pêche destructrices, afin de rétablir les stocks de poissons. </t>
  </si>
  <si>
    <t xml:space="preserve">D'ici à 2020, préserver au moins 10% des zones marines et côtières, conformément au droit national et international et compte tenu des meilleures informations scientifiques disponibles. </t>
  </si>
  <si>
    <t xml:space="preserve"> Préserver les zones marines et côtières,  compte tenu des meilleures informations scientifiques disponibles. </t>
  </si>
  <si>
    <t xml:space="preserve">D'ici à 2020, interdire les subvention à la pêche qui contribuent à la surcapacité et à la surpêche, supprimer celles qui favorisent la pêche illicite, non déclarée et non réglementée et d'abstenir d'en accorder de nouvelles, sachant que l'octroi d'un traitement spécial et différencié efficace et approprié aux pays en développement et aux pays les moins avamcés doit faire partie intégrante des négociations sur les subventions à la pêche menées dans le cadre de l'Organisation mondiale du commerce. </t>
  </si>
  <si>
    <t>interdire les subvention à la pêche qui contribuent à la surcapacité et à la surpêche, supprimer celles qui favorisent la pêche illicite, non déclarée et non réglementée et d'abstenir d'en accorder de nouvelles</t>
  </si>
  <si>
    <t xml:space="preserve">D'ici à 2030, faire mieux bénéficier les petits États insulaires en développement et les pays les moins avancés des retombées économiques de l'exploitation durable des ressources marines, notamment grâce à une gestion durable des pêches, de l'aquaculture et du tourisme. </t>
  </si>
  <si>
    <t>14.7.1</t>
  </si>
  <si>
    <t xml:space="preserve">Approfondir les connaissances scientifiques, renforcer les capacités de recherche et transférer les techniques marines, conformément aux critères et principes directeurs de la Commission océanographique intergouvernementale concernant le transfert des techniques marines, l'objectif étant d'améliorer la santé des océans et de renforcer la contribution de la biodiversité marine au développement des pays en développement, en particulier des petits États insulaires en développement et des pays les moins avancés. </t>
  </si>
  <si>
    <t>14,7.2</t>
  </si>
  <si>
    <t xml:space="preserve">Garantir aux petits pêcheurs l'accès aux ressources marines et aux marchés. </t>
  </si>
  <si>
    <t>14.7.3</t>
  </si>
  <si>
    <t xml:space="preserve">Veiller à ce que les États parties appliquent pleinement les dispositions du droit international, énoncées dans la Convention des Nations Unies sur le droit de la mer, y compris, le cas échéant, celles des régimes régionaux et internationaux en vigueur relatifs à la préservation et à l'exploitation durable des océans et de leurs ressources. </t>
  </si>
  <si>
    <t xml:space="preserve">ODD 15  -   Préserver et restaurer les écosystèmes terrestres, en veillant à les exploiter de façon durable, gérer durablement les forêts, lutter contre la désertification, enrayer et inverser le processus de dégradation des sols et mettre fin à l’appauvrissement de la biodiversité </t>
  </si>
  <si>
    <t>15.1</t>
  </si>
  <si>
    <t xml:space="preserve">D’ici à 2020, garantir la préservation, la restauration et l’exploitation durable des écosystèmes terrestres et des écosystèmes d’eau douce et des services connexes, en particulier les forêts, les zones humides, les montagnes et les zones arides, conformément aux obligations découlant des accords internationaux </t>
  </si>
  <si>
    <t xml:space="preserve">Participer à la restauration et l'exploitation durable des écosystèmes terrestres et des écosystèmes d'eau douce en particulier les forêts, les zones humides et les montagnes. </t>
  </si>
  <si>
    <t>15.2</t>
  </si>
  <si>
    <t xml:space="preserve">D’ici à 2020, promouvoir la gestion durable de tous les types de forêt, mettre un terme à la déforestation, restaurer les forêts dégradées et accroître de nettement le boisement et le reboisement au niveau mondial </t>
  </si>
  <si>
    <t xml:space="preserve">Promouvoir la gestion durable de tous les types de forêt, mettre un terme à la déforestation, restaurer les forêts dégradées et accoître le boisement et le reboisement au niveau régional. </t>
  </si>
  <si>
    <t xml:space="preserve">D'ici à 2020, lutter contre la désertification, restaurer les terres et sols ségradés, notamment les terres touchées par la désertification, la sécheresse et les innondations, et s'efforcer de parvenir à un monde sans dégradation des sols. </t>
  </si>
  <si>
    <t xml:space="preserve">Restaurer les terres et sols ségradés, notamment les terres touchées par les innondations, et s'efforcer de parvenir à une région sans dégradation des sols. </t>
  </si>
  <si>
    <t xml:space="preserve">D'ici à 2030, assurer la préservation des écosystèmes montagneux, notamment de leur biodiversité, afin de mieux tirer parti de leurs bienfaits essentiels pour le développement durable. </t>
  </si>
  <si>
    <t xml:space="preserve">Assurer la préservation des écosystèmes montagneux, notamment de leur biodiversité, afin de mieux tirer parti de leurs bienfaits essentiels pour le développement durable. </t>
  </si>
  <si>
    <t xml:space="preserve">Prendre d'urgence des mesures énergiques pour réduire la dégradation du milieu naturel, mettre un terme à l'appauvrissement de la biodiversité et, d'ici à 2020, protéger les espèces menacées et prévenir leur extinction. </t>
  </si>
  <si>
    <t xml:space="preserve">Prendre d'urgence des mesures énergiques pour réduire la dégradation du milieu naturel, mettre un terme à l'appauvrissement de la biodiversité et protéger les espèces menacées et prévenir leur extinction. </t>
  </si>
  <si>
    <t xml:space="preserve">Partager, de manière juste et équitable, les bénéfices découlant de l'utilisation des ressources génétiques et promouvoir un accès approprié à celles-ci. </t>
  </si>
  <si>
    <t xml:space="preserve">Prendre d'urgence des mesures pour mettre un terme au braconnage et au trafic d'espèces végétales et animales protégées et s'attaquer au problème sous l'angle de l'offre et de la demande. </t>
  </si>
  <si>
    <t>Prendre des mesures pour mettre un terme au traffic d'espèces végétales et animales protégées.</t>
  </si>
  <si>
    <t xml:space="preserve">D'ici à 2020, prendre des mesures pour empêcher l'introduction d'espèces exotiques envahissantes, atténuer sensiblement les effets de ces espèces sur les écosystèmes terrestres et aquatiques et contrôler ou éradiquer les espèces prioritaires. </t>
  </si>
  <si>
    <t xml:space="preserve">D'ici à 2020, intégrer la protection des écosystèmes et de la biodiversité dans la planification nationale, les mécanisme de développement, les stratégies de réduction de la pauvreté et la compatibilité. </t>
  </si>
  <si>
    <t xml:space="preserve">Intégrer la protection des écosystèmes et de la biodiversité dans la planification touristique régionale. </t>
  </si>
  <si>
    <t>15.9.1</t>
  </si>
  <si>
    <t>Mobiliser des ressources financières de toutes provenances et les augmenter nettement pour préserver la biodiversité et les écosystèmes et les exploiter durablement</t>
  </si>
  <si>
    <t>15.9.2</t>
  </si>
  <si>
    <t xml:space="preserve">Mobiliser d'importantes ressources de toutes provenances et à tous les niveaux pour financer la gestion durable des forêts et inciter les pays en développement à privilégier ce type de gestion, notamment aux fins de préservation des forêts et de reboisement. </t>
  </si>
  <si>
    <t xml:space="preserve">Mobiliser des ressources et savoir-faire  pour financer la gestion durable des forêts aux fins de préservation des forêts et de reboisement. </t>
  </si>
  <si>
    <t>15.9.3</t>
  </si>
  <si>
    <t xml:space="preserve">Apporter, à l'échelon mondial, un soutien accru à l'action menée pour lutter contre le braconnage et le traffic d'Espèces protégées, notamment en donnant aux populations locales d'autres moyens d'assurer durablement leur subsistance. </t>
  </si>
  <si>
    <t xml:space="preserve">ODD 16  -   Promouvoir l’avènement de sociétés pacifiques et ouvertes aux fins du développement durable, assurer l’accès de tous à la justice et mettre en place, à tous les niveaux, des institutions efficaces, responsables et ouvertes </t>
  </si>
  <si>
    <t>Cet objectif vise à assurer la sécurité des populations et à faire en sorte que les gouvernements fonctionnent efficacement et équitablement.</t>
  </si>
  <si>
    <t xml:space="preserve">Réduire nettement, partout dans le monde, toutes les formes de violence et les taux de mortalité qui y sont associés </t>
  </si>
  <si>
    <t xml:space="preserve">Mettre un terme à la maltraitance, à l'exploitation et à la traite, ainsi qu'à toutes les formes de violence et de torture dont sont victimes les enfants. </t>
  </si>
  <si>
    <t xml:space="preserve">Promouvoir l'état de droit à l'échelle nationale et internationale et donner à tous l'accès à la justice dans des conditions d'égalité </t>
  </si>
  <si>
    <t>D'ici à 2030, réduire nettement les flux financier illicites et le trafic d'armes, renforcer les activités de récupération et de restitution des biens volés et lutter contre toutes les formes de criminalité organisée</t>
  </si>
  <si>
    <t>16.5</t>
  </si>
  <si>
    <t xml:space="preserve">Réduire nettement la corruption et la pratique des pots-de-vin sous toutes leurs formes </t>
  </si>
  <si>
    <t xml:space="preserve">Réduire la corruption sous toutes ses formes. </t>
  </si>
  <si>
    <t>Mettre en place des institution efficaces, responsables et transparentes à tous les niveaux</t>
  </si>
  <si>
    <t>Mettre en place des entreprises efficaces, responsables et transparentes à tous les niveaux</t>
  </si>
  <si>
    <t>Faire en sorte que le dynamisme, l'ouverture, la participation et la représentation à tous le sniveaux caractérisent la prise de décisions.</t>
  </si>
  <si>
    <t>Faire en sorte que le dynamisme, l'ouverture, la participation et la représentation à tous les niveaux caractérisent la prise de décisions.</t>
  </si>
  <si>
    <t xml:space="preserve">Élargir et renforcer la participation des pays en développement aux institutions chargées de la gouvernance à l'échelle mondiale. </t>
  </si>
  <si>
    <t>Renforcer la participation des PME touristiques à la gouvernance régionale et internationale.</t>
  </si>
  <si>
    <t xml:space="preserve">D'ici à 2030, garantir à tous une identité juridique, notamment grâce à l'enregistrement des naissances. </t>
  </si>
  <si>
    <t xml:space="preserve">Garantir l'accès public à l'information et protéger les libertés fondamentales, conformément à la législation nationale et aux accords internationaux. </t>
  </si>
  <si>
    <t xml:space="preserve">Garantir l'accès public à l'information et protéger les libertés fondamentales. </t>
  </si>
  <si>
    <t>16.10.1</t>
  </si>
  <si>
    <t>Appuyer, notamment dans le cadre de la coopération internationale, les institutions nationales chargées de renforcer, à tous les niveaux, les moyens de prévenir la violence et de lutter contre le terrorisme et la criminalité, en particulier dans les pays en développement</t>
  </si>
  <si>
    <t>16.10.2</t>
  </si>
  <si>
    <t>Promouvoir et appliquer des lois et politiques non discriminatoires pour le développement durable.</t>
  </si>
  <si>
    <t>Promouvoir des politiques non discriminatoires pour l'atteinte du développement durable.</t>
  </si>
  <si>
    <t xml:space="preserve">ODD 17  -   Renforcer les moyens de mettre en œuvre le partenariat mondial pour le développement durable et le revitaliser </t>
  </si>
  <si>
    <t xml:space="preserve">Améliorer, notamment grâce à l'aide aux pays en développement, la mobilisation des ressources nationales en vue de renforcer les capacités nationales de collecte de l'impôt et d'autres recettes. </t>
  </si>
  <si>
    <t xml:space="preserve">Faire en sorte que les pays développés honorent tous les engagements pris en matière d'aide publique au développement, notamment qu'ils consacrent 0,7% de leur revenu national brut à l'aide aux en développement, entre 0,15% et 0,20% de ce revenu devant être alloué à l'aide aux pays les moins avancés. </t>
  </si>
  <si>
    <t>Mobiliser des ressources financières supplémentaires de diverses provenances en faveur des pays en développement.</t>
  </si>
  <si>
    <t xml:space="preserve">Aider les pays en développement à rendre leur dette viable à long terme au moyen de politiques concertées visant à favoriser le financement de la dette, son allégement ou sa restructuration, selon le cas, et à réduire le surendettement en réglant le problème de la dette extérieure des pays très endettés. </t>
  </si>
  <si>
    <t xml:space="preserve">Adoper et mettre en œuvre des systèmes de promotion de l'investissement en faveur des pays les moins avancés. </t>
  </si>
  <si>
    <t xml:space="preserve">Renforcer l'accès à la science, à la technologie et à l'innovation de même que la coopération Nord-Sud et Sud-Sud et la coopération triangulaire régionale et internationale dans ces domaines. Améliorer le partage des savoirs selon des modalités convenues d'un commun accord, notamment en coordonnant mieux les mécanismes existants, en particulier à l'Organisation des Nations Unies et dans le cadre d'un mécanisme mondial de facilitation des technologies qui pourrait être établi. </t>
  </si>
  <si>
    <t xml:space="preserve">Promouvoir la mise au point, le transfert et la diffusion de technologies respectueuses de l'environnement en faveur des pays en développement, à des conditions favorables, y compris privilégiées et préférentielles, convenues d'un commun accord. </t>
  </si>
  <si>
    <t>Promouvoir la mise au point, le transfert et la diffusion de technologies respectueuses de l'environnement.</t>
  </si>
  <si>
    <t xml:space="preserve">Faire en sorte que la banque de technologies et le mécanisme de renforcement des capacités scientifiques et technologiques et des capacités d'innovation des pays les moins avancés soient pleinement opérationnels d'ici à 2017 et renforcer l'utilisation des technologies clés, en particulier l'informatique et les communications. </t>
  </si>
  <si>
    <t xml:space="preserve">Apporter, è l'échelon international, un soutien accru pour assurer le renforcement efficace et ciblé des capacités des pays en développement et appuyer ainsi les plans nationaux visant à atteindre tous les objectifs de développement durable, notamment dans le cadre de la coopération Nord-Sud et Sud-Sud et de la coopération triangulaire. </t>
  </si>
  <si>
    <t xml:space="preserve">Promouvoir un système commercial multilatéral universel, réglementé, ouvert, non discriminatoire et équitable sous l'égide de l'Organisation mondiale du commerce, notamment grâce à la tenue de négociation dans le cadre du Programme de Doha pour le développement. </t>
  </si>
  <si>
    <t>Accroître nettement les exportations des pays en développement, en particulier en vue de doubler la part des pays les moins avancés dans les exportations mondiales d'ici à 2020.</t>
  </si>
  <si>
    <t xml:space="preserve">Permettre l'accès rapide de tous les pays le smoins avancés au marchés en franchise de droits et hors contingent, conformément aux décisions de l'Organisation mondiale du commerce, notamment, en veillant à ce que les règles préférentielles applicables aux importations provenant des pays les moins avancés soient transparentes et simples et qu'elles facilitent l'accès aux marchés. </t>
  </si>
  <si>
    <t>Renforcer la stabilité macroéconomique mondiale, notamment en favorisant la coordination et la cohérence des politiques</t>
  </si>
  <si>
    <t xml:space="preserve">Renforcer la cohérence des politiques de développement durable. </t>
  </si>
  <si>
    <t>Renforcer la cohérence des politiques de développement durable</t>
  </si>
  <si>
    <t xml:space="preserve">Respecter la marge de manœuvre et l'autorité de chaque pays en ce qui concerne l'élaboration et l'application des politiques d'élimination de la pauvreté et de développement durable. </t>
  </si>
  <si>
    <t xml:space="preserve">Renforcer le partenariat mondial pour le développement durable, associé à des partenariats multiparties permettant de mobiliser et de partager des savoirs, des connaissances spécialisées, des technologies et des ressources financières, afin d'aider tous les pays, en particulier les pays en développement, à atteindre les objectifs de développement durable. </t>
  </si>
  <si>
    <t>Renforcer le partenariat régional pour le développement durable, associé à des partenariats multiparties permettant de mobiliser et de partager des savoirs, des connaissances spécialisées, des technologies et des ressources financières, afin d'aider tous les entreprises, à atteindre les objectifs de développement durable.</t>
  </si>
  <si>
    <t xml:space="preserve">Encourager et promouvoir les partenariats publics, les partenariats public-privé et les partenariats avec la société civile, en comptant sur l'expérience acquise et les stratégies de financement appliquées en cette matière. </t>
  </si>
  <si>
    <t xml:space="preserve">Encourager et promouvoir les partenariats publics, les partenariats public-privé et les partenariat avec la société civile, en comptant sur l'expérience acquise et les stratégies de financement appliquées en cette matière. </t>
  </si>
  <si>
    <t>D'ici à 2020, apporter un soutien accru au renforcement des capacités des pays en développement, notamment des pays les moins avancés et des petits États insulaires en développement, l'objectif étant de disposer d'un beaucoup plus grand nombre de données de qualité, actualisées et exactes, vérifiées par niveau de revenu, sexe, âge, race, appartenance ethnique, statut migratoire, handicap, emplacement géographique et selon d'autres caractéristiques propres à chaque pays</t>
  </si>
  <si>
    <t>D'ici à 2030, tirer parti des initiatives existantes pour établir des indicateurs de progrès en matière de développement durable capables de compléter le produit intérieur brut, et appuyer le renforcement des capacités statistiques des pays en développement.</t>
  </si>
  <si>
    <t>Résultats détaillés</t>
  </si>
  <si>
    <t>Localisation des ODD</t>
  </si>
  <si>
    <t>Mise en œuvre des actions</t>
  </si>
  <si>
    <t>Analyse des Forces, Faiblesses, Opportunités et Menaces (FFOM)</t>
  </si>
  <si>
    <t>Enjeux locaux associés à la cible</t>
  </si>
  <si>
    <t>Mesures et actions déjà en place</t>
  </si>
  <si>
    <t>Stratégies d'action pouvant contribuer à l'atteinte de la cible et proposées lors de l'analyse</t>
  </si>
  <si>
    <t>Autres propositions d'action pouvant contribuer à l'atteinte de la cible (facultatif)</t>
  </si>
  <si>
    <t>Forces et faiblesses en regard de la cible</t>
  </si>
  <si>
    <t>Opportunités et menaces en regard de la cible</t>
  </si>
  <si>
    <t>ODD</t>
  </si>
  <si>
    <t>Nombre de cibles</t>
  </si>
  <si>
    <t>Nombre de cibles analysées</t>
  </si>
  <si>
    <t>Cible non complétée</t>
  </si>
  <si>
    <t>Nombre de cibles urgentes</t>
  </si>
  <si>
    <t>Nombre de cibles prioritaires</t>
  </si>
  <si>
    <t>Nombre de cibles à moyen terme</t>
  </si>
  <si>
    <t>Nombre de cibles à long terme</t>
  </si>
  <si>
    <t>Nombre de cibles à consolider</t>
  </si>
  <si>
    <t>Nombre de cibles non prioritaires</t>
  </si>
  <si>
    <t>Nombre de cibles non pertinentes</t>
  </si>
  <si>
    <t>1.3</t>
  </si>
  <si>
    <t xml:space="preserve">Mettre en place des systèmes et mesures de protection sociale pour tous, adaptés au contexte national, y compris des socles de protection sociale, et faire en sorte que, d’ici à 2030, une part importante des pauvres et des personnes vulnérables en bénéficient </t>
  </si>
  <si>
    <t>ODD 2  -   Éliminer la faim, assurer la sécurité alimentaire, améliorer la nutrition et promouvoir l’ agriculture durable</t>
  </si>
  <si>
    <t>Améliorer la productivité agricole et les revenus des petits producteurs alimentaires, en particulier les femmes, les autochtones, les exploitants familiaux, les éleveurs et les pêcheurs.</t>
  </si>
  <si>
    <t>2.4</t>
  </si>
  <si>
    <t xml:space="preserve">D’ici à 2030, assurer la viabilité des systèmes de production alimentaire et mettre en œuvre des pratiques agricoles résilientes qui permettent d’accroître la productivité et la production, contribuent à la préservation des écosystèmes, renforcent les capacités d’adaptation aux changements climatiques, aux phénomènes météorologiques extrêmes, à la sécheresse, aux inondations et à d’autres catastrophes et améliorent progressivement la qualité des terres et des sols </t>
  </si>
  <si>
    <t xml:space="preserve">Diminuer le nombre de décès et de blessures dus à des accidents de la route. </t>
  </si>
  <si>
    <t xml:space="preserve">Faire en sorte que tous les employés bénificie d'une assurance santé comprenant une protection contre les risques financiers et donnant accès à des services de santé essentiels de qualité. </t>
  </si>
  <si>
    <t xml:space="preserve">Contribuer à la réduction des décès et des maladies dus à des substances chimiques dangereuses et à la pollution et à la contamination de l'air, de l'eau et du sol. </t>
  </si>
  <si>
    <t xml:space="preserve">Renforcer les alertes rapide en matière de réduction des risques et de gestions des risques sanitaires régionaux. </t>
  </si>
  <si>
    <t>4.4</t>
  </si>
  <si>
    <t xml:space="preserve">D’ici à 2030, augmenter nettement le nombre de jeunes et d’adultes disposant des compétences, notamment techniques et professionnelles, nécessaires à l’emploi, à l’obtention d’un travail décent et à l’entrepreneuriat </t>
  </si>
  <si>
    <t>4.7</t>
  </si>
  <si>
    <t xml:space="preserve">D’ici à 2030, faire en sorte que tous les élèves acquièrent les connaissances et compétences nécessaires pour promouvoir le développement durable, notamment par l’éducation en faveur du développement et de modes de vie durables, des droits de l’homme, de l’égalité des sexes, de la promotion d’une culture de paix et de non-violence, de la citoyenneté mondiale et de l’appréciation de la diversité culturelle et de la contribution de la culture au développement durable </t>
  </si>
  <si>
    <t>5.1</t>
  </si>
  <si>
    <t xml:space="preserve">Mettre fin, dans le monde entier, à toutes les formes de discrimination à l’égard des femmes et des filles </t>
  </si>
  <si>
    <t xml:space="preserve">Garantir la participation entière et effective des femmes et leur accès en toute égalité aux fonctions de direction à tous les niveaux, dans les décisions de l'entreprise, dans le secteur économique et dans les relations avec les médias. </t>
  </si>
  <si>
    <t xml:space="preserve">Entreprendre des réformes visant à donner aux femmes et aux hommes les mêmes droits aux ressources économiques et aux ressources naturelles. </t>
  </si>
  <si>
    <t>Renforcer l'utilisation des technologies clés, en particulier l'informatique et les communications pour promouvoir l'autonomisation des femmes dans le secteur du tourisme</t>
  </si>
  <si>
    <t>Adopter des politiques biens conçues en faveur de la promotion de l'égalité des sexes.</t>
  </si>
  <si>
    <t>Assurer l'accès de tous, dans des conditions équitables, à des services d'assainissement et d'hygiène adéquat, en accordant une attention particulière aux besoin des femmes et des filles et des personnes en situation vulnérable</t>
  </si>
  <si>
    <t>6.3</t>
  </si>
  <si>
    <t>6.4</t>
  </si>
  <si>
    <t>6.5</t>
  </si>
  <si>
    <t>6.6</t>
  </si>
  <si>
    <t xml:space="preserve">Garantir accès aux services énergétiques fiables et modernes, à un coût abordable. </t>
  </si>
  <si>
    <t>Accroître la part d'énergie renouvelable et autonome dans le bouquet énergétique de l'entreprise</t>
  </si>
  <si>
    <t>7.3</t>
  </si>
  <si>
    <t>Améliorer l'efficacité énergétique</t>
  </si>
  <si>
    <t xml:space="preserve">Renforcer la coopération entre les divers acteurs (ATR, entreprises touristiques, communautés locales, clients) afin de faciliter l'accès à la recherche  et aux technologies relatives à l'énergie propre, notamment l'énergie renouvelable, l'efficacité énergétique et les nouvelles technologies se rapportant aux combustibles propres, et promouvoir l'investissement dans les infrastructures énergétiques et les technologies relatives à l'énergie propre. </t>
  </si>
  <si>
    <t xml:space="preserve">Développer et promouvoir l'infrastructure et améliorer la technologie afin de s'approvisionner en services énergétiques modernes et durables dans le secteur touristique de la Mauricie. </t>
  </si>
  <si>
    <t>Maintenir un taux de croissance économique de l'entreprise adapté
 au contexte touristique régional</t>
  </si>
  <si>
    <t>Parvenir à un niveau élevé de productivité économique par la diversification, la modernisation technologique et l'innovation</t>
  </si>
  <si>
    <t>8.3</t>
  </si>
  <si>
    <t xml:space="preserve">Promouvoir des politiques de développement touristiques qui favorisent des activités productives, la création d'emploi décents, l'entrepreneuriat, la créativité et l'innovation, qui stimulent la croissance des microentreprises et des petites et moyennes entreprises qui facilitent leur intégration dans le secteur formel. </t>
  </si>
  <si>
    <t>8.4</t>
  </si>
  <si>
    <t xml:space="preserve">Améliorer progressivement l'efficience de l'utilisation des ressources régionales du point de vue de la consommation comme de la production et veiller à ce que la croissance économique de l'entreprise n'entraine pas la dégradation de l'environnement, comme prévu dans le cadre décennal de programmation relatif à la consommation et à la production durables. </t>
  </si>
  <si>
    <t xml:space="preserve">Parvenir au plein emploi productif et garantir à toutes les femmes et à tous les hommes, y compris les jeunes et les personnes handicapées, un travail décent et un salaire égal pour un travail de valeur égale. </t>
  </si>
  <si>
    <t xml:space="preserve">Défendre les droits des travailleurs, promouvoir la sécurité sur le lieu de travail et assurer la protection de tous les travailleurs, y compris les migrants, en particulier les femmes. </t>
  </si>
  <si>
    <t>Élaborer et mettre en œuvre une stratégie régionale en faveur de l'emploi des jeunes</t>
  </si>
  <si>
    <t>Mettre en place une infrastructure de qualité, fiable, durable et résiliente, y compris une infrastructure régionale et transfrontalière, pour favoriser le développement économique et le bien-être.</t>
  </si>
  <si>
    <t>Dans le secteur du tourisme, encourager l'autonomisation de toutes les personnes et favoriser leur intégration sociale, économique et politique, indépendamment de leur âge, de leur sexe, de leur handicaps, de leur race, de leur appartenance éthique, de leurs origines, de leur religion ou de leur statut économique ou autre.</t>
  </si>
  <si>
    <t xml:space="preserve">Assurer l'accès de tous à des systèmes de transport sûrs, accessibles et viables, à un coût abordable, en améliorant la sécurité routière, notamment en développant les transports publics, et en accordant une attention particulière aux besoins des personnes en situation vulnérable, des femmes, des enfants, des personnes handicapées et des personnes âgées. </t>
  </si>
  <si>
    <t>Renforcer l'urbanisation pour tous et les capacités de planification et de gestion participatives, intégrées et durables des établissements touristiques en Mauricie</t>
  </si>
  <si>
    <t>Réduire considérablement le nombre de personnes touchées par les catastrophes, y compris celles d’origine hydrique, et réduire nettement le montant des pertes économiques dues à ces catastrophes exprimé en proportion du produit intérieur brut, l’accent étant mis sur la protection des pauvres et des personnes en situation vulnérable.</t>
  </si>
  <si>
    <t xml:space="preserve">Réduire l'impact environnemental négatif des entreprises touristiques en Mauricie, y compris en accordant une attention particulière à la qualité de l'air et à la gestion, notamment municipale et régionale, des déchets. </t>
  </si>
  <si>
    <t xml:space="preserve">Assurer l'accès de tous, en particulier les femmes et les enfants, les personnes âgées et les personnes handicapées, à des espaces verts et à des espaces publics sûrs. </t>
  </si>
  <si>
    <t xml:space="preserve">Accroître le nombre d'entreprises touristiques qui adoptent et mettent en œuvre des politiques et plans d'action intégrés en faveur de l'insertion de tous, de l'utilisation rationnelle des ressources, de l'adaptation aux effets des changements climatiques, de leur atténuation et de la résilience face aux catastrophes, et élaborer et mettre en oeuvre,  une gestion globale des risques de catastrophe à tous les niveaux. </t>
  </si>
  <si>
    <t>Aider les entreprises touristiques les plus vulnérables, y compris une assistance financière et technique, à construire des bâtiments durables et résilients en utilisant des matériaux locaux.</t>
  </si>
  <si>
    <t xml:space="preserve">Réduire le volume de déchets alimentaires des entreprises touristiques sur le plan de la distribution comme de la consommation et réduire les pertes de produits alimentaires tout au long des chaînes de production et d'approvisionnement, y compris les pertes après récolte. </t>
  </si>
  <si>
    <t xml:space="preserve">Encourager les membres de Tourisme Mauricie à adopter des pratiques viables et à intégrer les rapports qu'elles établissent des informations sur la viabilité. </t>
  </si>
  <si>
    <t xml:space="preserve">Faire en sorte que toutes les entreprises touristiques, aient les informations et connaissances nécessaires à l'instauration d'un développement durable et à l'adoption d'un style de vie en harmonie avec la nature. </t>
  </si>
  <si>
    <t xml:space="preserve">Aider les entreprises touristiques plus vulnérables à se doter de moyens scientifiques et technologiques qui leur permettent de s'orienter vers des modes de consommation et de production plus durables. </t>
  </si>
  <si>
    <t>13,3</t>
  </si>
  <si>
    <t xml:space="preserve">Garantir la préservation, la restauration et l'exploitation durable des écosystèmes terrestres et des écosystèmes d'eau douce et des services connexes, en particulier les forêts, les zones humides et les montagnes, conformément aux obligations découlant des accords provinciaux et nationaux. </t>
  </si>
  <si>
    <t>15.3</t>
  </si>
  <si>
    <t>15.4</t>
  </si>
  <si>
    <t>15.5</t>
  </si>
  <si>
    <t xml:space="preserve">Intégrer la protection des écosystèmes et de la biodiversité dans la planification touristique régionale, les mécanisme de développement, les stratégies de réduction de la pauvreté et la compatibilité. </t>
  </si>
  <si>
    <t xml:space="preserve">Mobiliser d'importantes ressources de toutes provenances et à tous les niveaux pour financer la gestion durable des forêts aux fins de préservation des forêts et de reboisement. </t>
  </si>
  <si>
    <t>Tableau de priorisation des cibles</t>
  </si>
  <si>
    <t>État de la situation actuelle</t>
  </si>
  <si>
    <t>Non complétées</t>
  </si>
  <si>
    <t>Urgentes</t>
  </si>
  <si>
    <t>Prioritaires</t>
  </si>
  <si>
    <t>À moyen terme</t>
  </si>
  <si>
    <t>À long terme</t>
  </si>
  <si>
    <t>À consolider</t>
  </si>
  <si>
    <t>Non prioritaires</t>
  </si>
  <si>
    <t>Non pertinentes</t>
  </si>
  <si>
    <t>Résultats synthèse</t>
  </si>
  <si>
    <t>TOTAL DES CIBLES POUR LES 17 ODD</t>
  </si>
  <si>
    <t xml:space="preserve">Faire en sorte que tous les employés de l'entrepris bénéficie d'une assurance santé comprenant une protection contre les risques financiers et donnant accès à des services de santé essentiels de qualité. </t>
  </si>
  <si>
    <t xml:space="preserve">Renforcer, à l'échelle de l'entreprise,  les alertes rapide en matière de réduction des risques et de gestions des risques sanitaires régionaux. </t>
  </si>
  <si>
    <t>Faire en sorte que tous les employés et les membres de l'entrepris acquièrent les connaissances et compétences nécessaires pour promouvoir le développement durable.</t>
  </si>
  <si>
    <t>Entreprendre des réformes, au niveau de l'entreprise, afin de donner aux femmes et aux hommes les mêmes droits aux ressources et aux opportunités dans le secteur du tourisme.</t>
  </si>
  <si>
    <t xml:space="preserve">Garantir au niveau de l'entreprise,  l'accès aux services énergétiques fiables et modernes . </t>
  </si>
  <si>
    <t>Diminuer à l'échelle de l'entreprise le nombre de décès et de blessures dus à des accidents.</t>
  </si>
  <si>
    <t>Adopter au sein de l'entreprise des politiques biens conçues en faveur de la promotion de l'égalité des sexes.</t>
  </si>
  <si>
    <t>Améliorer l'efficacité énergétique dans tous les secteurs de la chaine des valeurs</t>
  </si>
  <si>
    <t>Assurer l'accès de tous à des espaces verts et sécuritaire?</t>
  </si>
  <si>
    <t xml:space="preserve">Restaurer les terres et sols dégradés, notamment les terres touchées par les innondations, et s'efforcer de parvenir à une région sans dégradation des sols.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</si>
</sst>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0"/>
      <name val="Helv"/>
    </font>
    <font>
      <sz val="11"/>
      <color theme="1"/>
      <name val="Calibri"/>
      <family val="2"/>
      <scheme val="minor"/>
    </font>
    <font>
      <sz val="10"/>
      <name val="Helv"/>
    </font>
    <font>
      <b/>
      <sz val="12"/>
      <name val="Arial"/>
      <family val="2"/>
    </font>
    <font>
      <u/>
      <sz val="10"/>
      <color theme="10"/>
      <name val="Helv"/>
    </font>
    <font>
      <u/>
      <sz val="10"/>
      <color theme="11"/>
      <name val="Helv"/>
    </font>
    <font>
      <sz val="9"/>
      <color indexed="8"/>
      <name val="Arial"/>
      <family val="2"/>
    </font>
    <font>
      <b/>
      <sz val="9"/>
      <color indexed="8"/>
      <name val="Arial"/>
      <family val="2"/>
    </font>
    <font>
      <b/>
      <sz val="12"/>
      <color indexed="8"/>
      <name val="Arial"/>
      <family val="2"/>
    </font>
    <font>
      <sz val="13"/>
      <color indexed="8"/>
      <name val="Arial"/>
      <family val="2"/>
    </font>
    <font>
      <b/>
      <sz val="9"/>
      <color indexed="81"/>
      <name val="Tahoma"/>
      <family val="2"/>
    </font>
    <font>
      <sz val="10"/>
      <color indexed="81"/>
      <name val="Tahoma"/>
      <family val="2"/>
    </font>
    <font>
      <b/>
      <sz val="16"/>
      <color theme="1"/>
      <name val="Calibri"/>
      <family val="2"/>
      <scheme val="minor"/>
    </font>
    <font>
      <b/>
      <sz val="20"/>
      <color theme="1"/>
      <name val="Calibri"/>
      <family val="2"/>
      <scheme val="minor"/>
    </font>
    <font>
      <b/>
      <sz val="12"/>
      <color theme="1"/>
      <name val="Calibri"/>
      <family val="2"/>
      <scheme val="minor"/>
    </font>
    <font>
      <b/>
      <sz val="12"/>
      <name val="Calibri"/>
      <family val="2"/>
      <scheme val="minor"/>
    </font>
    <font>
      <sz val="12"/>
      <name val="Calibri"/>
      <family val="2"/>
      <scheme val="minor"/>
    </font>
    <font>
      <sz val="12"/>
      <color indexed="8"/>
      <name val="Calibri"/>
      <family val="2"/>
      <scheme val="minor"/>
    </font>
    <font>
      <sz val="12"/>
      <name val="Arial"/>
      <family val="2"/>
    </font>
    <font>
      <b/>
      <sz val="11"/>
      <color indexed="81"/>
      <name val="Tahoma"/>
      <family val="2"/>
    </font>
    <font>
      <sz val="11"/>
      <color indexed="81"/>
      <name val="Tahoma"/>
      <family val="2"/>
    </font>
    <font>
      <b/>
      <sz val="14"/>
      <color indexed="8"/>
      <name val="Arial"/>
      <family val="2"/>
    </font>
    <font>
      <sz val="12"/>
      <color indexed="8"/>
      <name val="Arial"/>
      <family val="2"/>
    </font>
    <font>
      <sz val="12"/>
      <name val="Calibri"/>
      <family val="2"/>
    </font>
    <font>
      <sz val="17"/>
      <color indexed="8"/>
      <name val="Arial"/>
      <family val="2"/>
    </font>
    <font>
      <b/>
      <sz val="17"/>
      <color indexed="8"/>
      <name val="Arial"/>
      <family val="2"/>
    </font>
    <font>
      <sz val="36"/>
      <name val="Arial"/>
      <family val="2"/>
    </font>
    <font>
      <sz val="12"/>
      <name val="Cambria"/>
      <family val="1"/>
      <scheme val="major"/>
    </font>
    <font>
      <b/>
      <sz val="18"/>
      <color theme="1"/>
      <name val="Calibri"/>
      <family val="2"/>
      <scheme val="minor"/>
    </font>
    <font>
      <b/>
      <sz val="18"/>
      <name val="Calibri"/>
      <family val="2"/>
      <scheme val="minor"/>
    </font>
    <font>
      <sz val="32"/>
      <name val="Arial"/>
      <family val="2"/>
    </font>
    <font>
      <sz val="9"/>
      <color indexed="81"/>
      <name val="Tahoma"/>
      <family val="2"/>
    </font>
    <font>
      <b/>
      <sz val="20"/>
      <name val="Arial"/>
      <family val="2"/>
    </font>
    <font>
      <b/>
      <sz val="12"/>
      <color rgb="FF000000"/>
      <name val="Helv"/>
    </font>
    <font>
      <sz val="10"/>
      <color theme="0"/>
      <name val="Helv"/>
    </font>
    <font>
      <sz val="12"/>
      <color indexed="81"/>
      <name val="Tahoma"/>
      <family val="2"/>
    </font>
    <font>
      <b/>
      <sz val="12"/>
      <color indexed="81"/>
      <name val="Tahoma"/>
      <family val="2"/>
    </font>
    <font>
      <b/>
      <sz val="11"/>
      <color theme="1"/>
      <name val="Calibri"/>
      <family val="2"/>
      <scheme val="minor"/>
    </font>
    <font>
      <sz val="11"/>
      <name val="Calibri"/>
      <family val="2"/>
      <scheme val="minor"/>
    </font>
    <font>
      <b/>
      <sz val="11"/>
      <name val="Calibri"/>
      <family val="2"/>
      <scheme val="minor"/>
    </font>
    <font>
      <sz val="11"/>
      <color rgb="FF000000"/>
      <name val="Tahoma"/>
      <family val="2"/>
    </font>
    <font>
      <sz val="12"/>
      <color rgb="FF000000"/>
      <name val="Tahoma"/>
      <family val="2"/>
    </font>
    <font>
      <b/>
      <sz val="11"/>
      <color rgb="FF000000"/>
      <name val="Tahoma"/>
      <family val="2"/>
    </font>
    <font>
      <sz val="10"/>
      <color rgb="FF000000"/>
      <name val="Tahoma"/>
      <family val="2"/>
    </font>
    <font>
      <b/>
      <sz val="10"/>
      <color rgb="FF000000"/>
      <name val="Tahoma"/>
      <family val="2"/>
    </font>
    <font>
      <sz val="10"/>
      <color rgb="FF000000"/>
      <name val="Helv"/>
    </font>
    <font>
      <b/>
      <sz val="12"/>
      <color rgb="FF000000"/>
      <name val="Tahoma"/>
      <family val="2"/>
    </font>
    <font>
      <b/>
      <sz val="12"/>
      <color rgb="FFFF0000"/>
      <name val="Tahoma"/>
      <family val="2"/>
    </font>
    <font>
      <sz val="12"/>
      <color rgb="FFFF0000"/>
      <name val="Tahoma"/>
      <family val="2"/>
    </font>
    <font>
      <b/>
      <sz val="8"/>
      <color rgb="FF000000"/>
      <name val="Tahoma"/>
      <family val="2"/>
    </font>
    <font>
      <sz val="8"/>
      <color rgb="FF000000"/>
      <name val="Tahoma"/>
      <family val="2"/>
    </font>
    <font>
      <sz val="8"/>
      <color rgb="FF000000"/>
      <name val="Helv"/>
    </font>
    <font>
      <i/>
      <sz val="12"/>
      <color rgb="FF000000"/>
      <name val="Calibri"/>
      <family val="2"/>
      <scheme val="minor"/>
    </font>
    <font>
      <sz val="8"/>
      <name val="Helv"/>
    </font>
    <font>
      <i/>
      <sz val="12"/>
      <name val="Calibri"/>
      <family val="2"/>
      <scheme val="minor"/>
    </font>
    <font>
      <b/>
      <sz val="9"/>
      <color rgb="FF000000"/>
      <name val="Tahoma"/>
      <family val="2"/>
    </font>
    <font>
      <sz val="9"/>
      <color rgb="FF000000"/>
      <name val="Tahoma"/>
      <family val="2"/>
    </font>
  </fonts>
  <fills count="37">
    <fill>
      <patternFill patternType="none"/>
    </fill>
    <fill>
      <patternFill patternType="gray125"/>
    </fill>
    <fill>
      <patternFill patternType="gray0625"/>
    </fill>
    <fill>
      <patternFill patternType="lightGray"/>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rgb="FF7030A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lightGray">
        <fgColor theme="0" tint="-0.34998626667073579"/>
        <bgColor theme="4" tint="0.79998168889431442"/>
      </patternFill>
    </fill>
    <fill>
      <patternFill patternType="solid">
        <fgColor theme="9" tint="0.59999389629810485"/>
        <bgColor theme="0"/>
      </patternFill>
    </fill>
    <fill>
      <patternFill patternType="solid">
        <fgColor theme="6" tint="0.59999389629810485"/>
        <bgColor theme="0"/>
      </patternFill>
    </fill>
    <fill>
      <patternFill patternType="solid">
        <fgColor theme="7" tint="0.59999389629810485"/>
        <bgColor theme="0"/>
      </patternFill>
    </fill>
    <fill>
      <patternFill patternType="solid">
        <fgColor theme="0"/>
        <bgColor theme="0"/>
      </patternFill>
    </fill>
    <fill>
      <patternFill patternType="solid">
        <fgColor indexed="65"/>
        <bgColor theme="0"/>
      </patternFill>
    </fill>
    <fill>
      <patternFill patternType="solid">
        <fgColor theme="4" tint="0.79998168889431442"/>
        <bgColor theme="0"/>
      </patternFill>
    </fill>
    <fill>
      <patternFill patternType="solid">
        <fgColor theme="0"/>
        <bgColor theme="0" tint="-0.34998626667073579"/>
      </patternFill>
    </fill>
    <fill>
      <patternFill patternType="solid">
        <fgColor theme="9" tint="0.59999389629810485"/>
        <bgColor theme="0" tint="-0.34998626667073579"/>
      </patternFill>
    </fill>
    <fill>
      <patternFill patternType="solid">
        <fgColor theme="6" tint="0.59999389629810485"/>
        <bgColor theme="0" tint="-0.34998626667073579"/>
      </patternFill>
    </fill>
    <fill>
      <patternFill patternType="solid">
        <fgColor theme="7" tint="0.59999389629810485"/>
        <bgColor theme="0" tint="-0.34998626667073579"/>
      </patternFill>
    </fill>
    <fill>
      <patternFill patternType="solid">
        <fgColor indexed="65"/>
        <bgColor theme="0" tint="-0.34998626667073579"/>
      </patternFill>
    </fill>
    <fill>
      <patternFill patternType="solid">
        <fgColor theme="4" tint="0.79998168889431442"/>
        <bgColor theme="0" tint="-0.34998626667073579"/>
      </patternFill>
    </fill>
    <fill>
      <patternFill patternType="solid">
        <fgColor theme="8" tint="0.59999389629810485"/>
        <bgColor indexed="64"/>
      </patternFill>
    </fill>
    <fill>
      <patternFill patternType="solid">
        <fgColor rgb="FFFFFFCC"/>
        <bgColor indexed="64"/>
      </patternFill>
    </fill>
    <fill>
      <patternFill patternType="solid">
        <fgColor theme="8" tint="0.59999389629810485"/>
        <bgColor theme="0"/>
      </patternFill>
    </fill>
    <fill>
      <patternFill patternType="solid">
        <fgColor theme="8" tint="0.59999389629810485"/>
        <bgColor theme="0" tint="-0.34998626667073579"/>
      </patternFill>
    </fill>
    <fill>
      <patternFill patternType="solid">
        <fgColor indexed="65"/>
        <bgColor indexed="64"/>
      </patternFill>
    </fill>
    <fill>
      <patternFill patternType="solid">
        <fgColor rgb="FF92D050"/>
        <bgColor theme="0" tint="-0.34998626667073579"/>
      </patternFill>
    </fill>
  </fills>
  <borders count="76">
    <border>
      <left/>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top style="thin">
        <color auto="1"/>
      </top>
      <bottom style="thin">
        <color auto="1"/>
      </bottom>
      <diagonal/>
    </border>
    <border>
      <left/>
      <right/>
      <top style="medium">
        <color indexed="64"/>
      </top>
      <bottom style="medium">
        <color indexed="64"/>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thin">
        <color auto="1"/>
      </bottom>
      <diagonal/>
    </border>
    <border>
      <left style="medium">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style="medium">
        <color auto="1"/>
      </bottom>
      <diagonal/>
    </border>
    <border>
      <left style="thin">
        <color auto="1"/>
      </left>
      <right style="thin">
        <color auto="1"/>
      </right>
      <top style="medium">
        <color indexed="64"/>
      </top>
      <bottom/>
      <diagonal/>
    </border>
    <border>
      <left style="thin">
        <color indexed="64"/>
      </left>
      <right style="medium">
        <color indexed="64"/>
      </right>
      <top/>
      <bottom/>
      <diagonal/>
    </border>
    <border>
      <left/>
      <right style="medium">
        <color auto="1"/>
      </right>
      <top/>
      <bottom/>
      <diagonal/>
    </border>
    <border>
      <left style="thin">
        <color auto="1"/>
      </left>
      <right/>
      <top style="medium">
        <color auto="1"/>
      </top>
      <bottom style="thin">
        <color auto="1"/>
      </bottom>
      <diagonal/>
    </border>
    <border>
      <left style="thin">
        <color auto="1"/>
      </left>
      <right/>
      <top style="thin">
        <color auto="1"/>
      </top>
      <bottom/>
      <diagonal/>
    </border>
    <border>
      <left style="thin">
        <color auto="1"/>
      </left>
      <right/>
      <top style="thin">
        <color auto="1"/>
      </top>
      <bottom style="medium">
        <color indexed="64"/>
      </bottom>
      <diagonal/>
    </border>
    <border>
      <left/>
      <right style="thin">
        <color auto="1"/>
      </right>
      <top style="thin">
        <color auto="1"/>
      </top>
      <bottom/>
      <diagonal/>
    </border>
    <border>
      <left/>
      <right/>
      <top style="thin">
        <color indexed="64"/>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bottom style="thin">
        <color auto="1"/>
      </bottom>
      <diagonal/>
    </border>
    <border>
      <left/>
      <right/>
      <top/>
      <bottom style="medium">
        <color auto="1"/>
      </bottom>
      <diagonal/>
    </border>
    <border>
      <left/>
      <right/>
      <top style="thin">
        <color auto="1"/>
      </top>
      <bottom/>
      <diagonal/>
    </border>
    <border>
      <left/>
      <right style="medium">
        <color auto="1"/>
      </right>
      <top/>
      <bottom style="thin">
        <color auto="1"/>
      </bottom>
      <diagonal/>
    </border>
    <border>
      <left/>
      <right style="medium">
        <color auto="1"/>
      </right>
      <top style="thin">
        <color auto="1"/>
      </top>
      <bottom/>
      <diagonal/>
    </border>
    <border>
      <left style="thin">
        <color auto="1"/>
      </left>
      <right style="double">
        <color indexed="64"/>
      </right>
      <top style="thin">
        <color auto="1"/>
      </top>
      <bottom style="thin">
        <color auto="1"/>
      </bottom>
      <diagonal/>
    </border>
    <border>
      <left style="medium">
        <color indexed="64"/>
      </left>
      <right/>
      <top/>
      <bottom/>
      <diagonal/>
    </border>
    <border>
      <left style="thin">
        <color auto="1"/>
      </left>
      <right style="medium">
        <color auto="1"/>
      </right>
      <top style="medium">
        <color auto="1"/>
      </top>
      <bottom/>
      <diagonal/>
    </border>
    <border>
      <left style="medium">
        <color indexed="64"/>
      </left>
      <right style="thin">
        <color auto="1"/>
      </right>
      <top style="medium">
        <color indexed="64"/>
      </top>
      <bottom/>
      <diagonal/>
    </border>
    <border>
      <left style="thin">
        <color auto="1"/>
      </left>
      <right style="double">
        <color indexed="64"/>
      </right>
      <top style="medium">
        <color indexed="64"/>
      </top>
      <bottom style="thin">
        <color auto="1"/>
      </bottom>
      <diagonal/>
    </border>
    <border>
      <left style="thin">
        <color auto="1"/>
      </left>
      <right style="double">
        <color indexed="64"/>
      </right>
      <top style="thin">
        <color auto="1"/>
      </top>
      <bottom style="medium">
        <color indexed="64"/>
      </bottom>
      <diagonal/>
    </border>
    <border>
      <left/>
      <right style="thin">
        <color auto="1"/>
      </right>
      <top style="medium">
        <color indexed="64"/>
      </top>
      <bottom/>
      <diagonal/>
    </border>
    <border>
      <left style="medium">
        <color indexed="64"/>
      </left>
      <right style="medium">
        <color auto="1"/>
      </right>
      <top style="thin">
        <color auto="1"/>
      </top>
      <bottom/>
      <diagonal/>
    </border>
    <border>
      <left style="thin">
        <color indexed="64"/>
      </left>
      <right style="thin">
        <color indexed="64"/>
      </right>
      <top/>
      <bottom/>
      <diagonal/>
    </border>
    <border>
      <left style="thin">
        <color auto="1"/>
      </left>
      <right/>
      <top/>
      <bottom/>
      <diagonal/>
    </border>
    <border>
      <left/>
      <right style="thin">
        <color auto="1"/>
      </right>
      <top/>
      <bottom/>
      <diagonal/>
    </border>
    <border>
      <left style="medium">
        <color auto="1"/>
      </left>
      <right style="thin">
        <color auto="1"/>
      </right>
      <top/>
      <bottom/>
      <diagonal/>
    </border>
  </borders>
  <cellStyleXfs count="20">
    <xf numFmtId="0" fontId="0" fillId="0" borderId="0"/>
    <xf numFmtId="4" fontId="2" fillId="0" borderId="0" applyFont="0" applyFill="0" applyBorder="0" applyAlignment="0" applyProtection="0"/>
    <xf numFmtId="0" fontId="2" fillId="2" borderId="0" applyNumberFormat="0" applyFont="0" applyBorder="0" applyAlignment="0" applyProtection="0"/>
    <xf numFmtId="0" fontId="2" fillId="1" borderId="0" applyNumberFormat="0" applyFont="0" applyBorder="0" applyAlignment="0" applyProtection="0"/>
    <xf numFmtId="0" fontId="2" fillId="3" borderId="0" applyNumberFormat="0" applyFont="0" applyBorder="0" applyAlignment="0" applyProtection="0"/>
    <xf numFmtId="0" fontId="2" fillId="0" borderId="0" applyNumberFormat="0" applyFon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751">
    <xf numFmtId="0" fontId="0" fillId="0" borderId="0" xfId="0"/>
    <xf numFmtId="0" fontId="0" fillId="4" borderId="0" xfId="0" applyFill="1"/>
    <xf numFmtId="0" fontId="12" fillId="4" borderId="0" xfId="0" applyFont="1" applyFill="1"/>
    <xf numFmtId="0" fontId="12" fillId="0" borderId="16" xfId="0" applyFont="1" applyBorder="1" applyAlignment="1">
      <alignment horizontal="center" vertical="center"/>
    </xf>
    <xf numFmtId="0" fontId="0" fillId="7" borderId="2" xfId="0" applyFill="1" applyBorder="1"/>
    <xf numFmtId="0" fontId="0" fillId="8" borderId="10" xfId="0" applyFill="1" applyBorder="1"/>
    <xf numFmtId="0" fontId="14" fillId="9" borderId="3" xfId="0" applyFont="1" applyFill="1" applyBorder="1" applyAlignment="1">
      <alignment horizontal="center" vertical="center" wrapText="1"/>
    </xf>
    <xf numFmtId="0" fontId="0" fillId="4" borderId="0" xfId="0" applyFill="1" applyAlignment="1">
      <alignment horizontal="left" vertical="center"/>
    </xf>
    <xf numFmtId="0" fontId="14" fillId="7" borderId="9"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2" fillId="0" borderId="17" xfId="0" applyFont="1" applyBorder="1" applyAlignment="1">
      <alignment horizontal="center" vertical="center"/>
    </xf>
    <xf numFmtId="0" fontId="0" fillId="8" borderId="9" xfId="0" applyFill="1" applyBorder="1"/>
    <xf numFmtId="0" fontId="0" fillId="10" borderId="9" xfId="0" applyFill="1" applyBorder="1"/>
    <xf numFmtId="0" fontId="0" fillId="11" borderId="11" xfId="0" applyFill="1" applyBorder="1"/>
    <xf numFmtId="0" fontId="14" fillId="8" borderId="9" xfId="0" applyFont="1" applyFill="1" applyBorder="1" applyAlignment="1">
      <alignment horizontal="center" vertical="center" wrapText="1"/>
    </xf>
    <xf numFmtId="0" fontId="14" fillId="11" borderId="9" xfId="0" applyFont="1" applyFill="1" applyBorder="1" applyAlignment="1">
      <alignment horizontal="center" vertical="center" wrapText="1"/>
    </xf>
    <xf numFmtId="0" fontId="0" fillId="11" borderId="9" xfId="0" applyFill="1" applyBorder="1"/>
    <xf numFmtId="0" fontId="14" fillId="10" borderId="9" xfId="0" applyFont="1" applyFill="1" applyBorder="1" applyAlignment="1">
      <alignment horizontal="center" vertical="center" wrapText="1"/>
    </xf>
    <xf numFmtId="0" fontId="14" fillId="12" borderId="9" xfId="0" applyFont="1" applyFill="1" applyBorder="1" applyAlignment="1">
      <alignment horizontal="center" vertical="center" wrapText="1"/>
    </xf>
    <xf numFmtId="0" fontId="12" fillId="0" borderId="18" xfId="0" applyFont="1" applyBorder="1" applyAlignment="1">
      <alignment horizontal="center" vertical="center"/>
    </xf>
    <xf numFmtId="0" fontId="14" fillId="12" borderId="4" xfId="0" applyFont="1" applyFill="1" applyBorder="1" applyAlignment="1">
      <alignment horizontal="center" vertical="center" wrapText="1"/>
    </xf>
    <xf numFmtId="0" fontId="14" fillId="12" borderId="12"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2" fillId="0" borderId="0" xfId="0" applyFont="1"/>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0" fillId="13" borderId="10" xfId="0" applyFill="1" applyBorder="1"/>
    <xf numFmtId="0" fontId="15" fillId="13" borderId="9" xfId="0" applyFont="1" applyFill="1" applyBorder="1" applyAlignment="1">
      <alignment horizontal="center" vertical="center" wrapText="1"/>
    </xf>
    <xf numFmtId="0" fontId="0" fillId="13" borderId="8" xfId="0" applyFill="1" applyBorder="1"/>
    <xf numFmtId="0" fontId="0" fillId="10" borderId="8" xfId="0" applyFill="1" applyBorder="1"/>
    <xf numFmtId="0" fontId="0" fillId="0" borderId="0" xfId="0" applyAlignment="1">
      <alignment horizontal="center" vertical="center" wrapText="1"/>
    </xf>
    <xf numFmtId="0" fontId="17" fillId="14" borderId="9" xfId="0" applyFont="1" applyFill="1" applyBorder="1" applyAlignment="1" applyProtection="1">
      <alignment horizontal="center" vertical="center" wrapText="1"/>
      <protection locked="0"/>
    </xf>
    <xf numFmtId="0" fontId="17" fillId="15" borderId="9" xfId="0" applyFont="1" applyFill="1" applyBorder="1" applyAlignment="1" applyProtection="1">
      <alignment horizontal="center" vertical="center" wrapText="1"/>
      <protection locked="0"/>
    </xf>
    <xf numFmtId="0" fontId="17" fillId="17" borderId="9" xfId="0" applyFont="1" applyFill="1" applyBorder="1" applyAlignment="1" applyProtection="1">
      <alignment horizontal="center" vertical="center" wrapText="1"/>
      <protection locked="0"/>
    </xf>
    <xf numFmtId="0" fontId="17" fillId="16" borderId="9" xfId="0" applyFont="1" applyFill="1" applyBorder="1" applyAlignment="1" applyProtection="1">
      <alignment horizontal="center" vertical="center" wrapText="1"/>
      <protection locked="0"/>
    </xf>
    <xf numFmtId="0" fontId="0" fillId="9" borderId="9" xfId="0" applyFill="1" applyBorder="1"/>
    <xf numFmtId="0" fontId="17" fillId="16" borderId="11" xfId="0" applyFont="1" applyFill="1" applyBorder="1" applyAlignment="1" applyProtection="1">
      <alignment horizontal="center" vertical="center" wrapText="1"/>
      <protection locked="0"/>
    </xf>
    <xf numFmtId="0" fontId="17" fillId="14" borderId="10" xfId="0" applyFont="1" applyFill="1" applyBorder="1" applyAlignment="1" applyProtection="1">
      <alignment horizontal="center" vertical="center" wrapText="1"/>
      <protection locked="0"/>
    </xf>
    <xf numFmtId="0" fontId="17" fillId="15" borderId="10" xfId="0" applyFont="1" applyFill="1" applyBorder="1" applyAlignment="1" applyProtection="1">
      <alignment horizontal="center" vertical="center" wrapText="1"/>
      <protection locked="0"/>
    </xf>
    <xf numFmtId="0" fontId="17" fillId="17" borderId="10" xfId="0" applyFont="1" applyFill="1" applyBorder="1" applyAlignment="1" applyProtection="1">
      <alignment horizontal="center" vertical="center" wrapText="1"/>
      <protection locked="0"/>
    </xf>
    <xf numFmtId="0" fontId="17" fillId="16" borderId="3" xfId="0" applyFont="1" applyFill="1" applyBorder="1" applyAlignment="1" applyProtection="1">
      <alignment horizontal="center" vertical="center" wrapText="1"/>
      <protection locked="0"/>
    </xf>
    <xf numFmtId="0" fontId="17" fillId="19" borderId="9" xfId="0" applyFont="1" applyFill="1" applyBorder="1" applyAlignment="1" applyProtection="1">
      <alignment horizontal="center" vertical="center" wrapText="1"/>
      <protection locked="0"/>
    </xf>
    <xf numFmtId="0" fontId="17" fillId="20" borderId="9" xfId="0" applyFont="1" applyFill="1" applyBorder="1" applyAlignment="1" applyProtection="1">
      <alignment horizontal="center" vertical="center" wrapText="1"/>
      <protection locked="0"/>
    </xf>
    <xf numFmtId="0" fontId="17" fillId="21" borderId="9" xfId="0" applyFont="1" applyFill="1" applyBorder="1" applyAlignment="1" applyProtection="1">
      <alignment horizontal="center" vertical="center" wrapText="1"/>
      <protection locked="0"/>
    </xf>
    <xf numFmtId="0" fontId="17" fillId="24" borderId="9" xfId="0" applyFont="1" applyFill="1" applyBorder="1" applyAlignment="1" applyProtection="1">
      <alignment horizontal="center" vertical="center" wrapText="1"/>
      <protection locked="0"/>
    </xf>
    <xf numFmtId="0" fontId="17" fillId="14" borderId="8" xfId="0" applyFont="1" applyFill="1" applyBorder="1" applyAlignment="1" applyProtection="1">
      <alignment horizontal="center" vertical="center" wrapText="1"/>
      <protection locked="0"/>
    </xf>
    <xf numFmtId="0" fontId="17" fillId="14" borderId="14" xfId="0" applyFont="1" applyFill="1" applyBorder="1" applyAlignment="1" applyProtection="1">
      <alignment horizontal="center" vertical="center" wrapText="1"/>
      <protection locked="0"/>
    </xf>
    <xf numFmtId="0" fontId="17" fillId="16" borderId="14" xfId="0" applyFont="1" applyFill="1" applyBorder="1" applyAlignment="1" applyProtection="1">
      <alignment horizontal="center" vertical="center" wrapText="1"/>
      <protection locked="0"/>
    </xf>
    <xf numFmtId="0" fontId="17" fillId="14" borderId="12" xfId="0" applyFont="1" applyFill="1" applyBorder="1" applyAlignment="1" applyProtection="1">
      <alignment horizontal="center" vertical="center" wrapText="1"/>
      <protection locked="0"/>
    </xf>
    <xf numFmtId="0" fontId="17" fillId="15" borderId="12" xfId="0" applyFont="1" applyFill="1" applyBorder="1" applyAlignment="1" applyProtection="1">
      <alignment horizontal="center" vertical="center" wrapText="1"/>
      <protection locked="0"/>
    </xf>
    <xf numFmtId="0" fontId="17" fillId="17" borderId="12" xfId="0" applyFont="1" applyFill="1" applyBorder="1" applyAlignment="1" applyProtection="1">
      <alignment horizontal="center" vertical="center" wrapText="1"/>
      <protection locked="0"/>
    </xf>
    <xf numFmtId="0" fontId="17" fillId="16" borderId="12" xfId="0" applyFont="1" applyFill="1" applyBorder="1" applyAlignment="1" applyProtection="1">
      <alignment horizontal="center" vertical="center" wrapText="1"/>
      <protection locked="0"/>
    </xf>
    <xf numFmtId="0" fontId="17" fillId="16" borderId="25" xfId="0" applyFont="1" applyFill="1" applyBorder="1" applyAlignment="1" applyProtection="1">
      <alignment horizontal="center" vertical="center" wrapText="1"/>
      <protection locked="0"/>
    </xf>
    <xf numFmtId="0" fontId="0" fillId="4" borderId="0" xfId="0" applyFill="1" applyAlignment="1">
      <alignment horizontal="center" vertical="center" wrapText="1"/>
    </xf>
    <xf numFmtId="0" fontId="27" fillId="0" borderId="9" xfId="0" applyFont="1" applyBorder="1" applyAlignment="1">
      <alignment horizontal="center" vertical="center"/>
    </xf>
    <xf numFmtId="0" fontId="28" fillId="12" borderId="9" xfId="0" applyFont="1" applyFill="1" applyBorder="1" applyAlignment="1">
      <alignment horizontal="center" vertical="center" wrapText="1"/>
    </xf>
    <xf numFmtId="0" fontId="28" fillId="7" borderId="9" xfId="0" applyFont="1" applyFill="1" applyBorder="1" applyAlignment="1">
      <alignment horizontal="center" vertical="center" wrapText="1"/>
    </xf>
    <xf numFmtId="0" fontId="29" fillId="13" borderId="9" xfId="0" applyFont="1" applyFill="1" applyBorder="1" applyAlignment="1">
      <alignment horizontal="center" vertical="center" wrapText="1"/>
    </xf>
    <xf numFmtId="0" fontId="28" fillId="8" borderId="9" xfId="0" applyFont="1" applyFill="1" applyBorder="1" applyAlignment="1">
      <alignment horizontal="center" vertical="center" wrapText="1"/>
    </xf>
    <xf numFmtId="0" fontId="28" fillId="10" borderId="9" xfId="0" applyFont="1" applyFill="1" applyBorder="1" applyAlignment="1">
      <alignment horizontal="center" vertical="center" wrapText="1"/>
    </xf>
    <xf numFmtId="0" fontId="28" fillId="9" borderId="9" xfId="0" applyFont="1" applyFill="1" applyBorder="1" applyAlignment="1">
      <alignment horizontal="center" vertical="center" wrapText="1"/>
    </xf>
    <xf numFmtId="0" fontId="28" fillId="11" borderId="9" xfId="0" applyFont="1" applyFill="1" applyBorder="1" applyAlignment="1">
      <alignment horizontal="center" vertical="center" wrapText="1"/>
    </xf>
    <xf numFmtId="0" fontId="0" fillId="0" borderId="0" xfId="0" applyAlignment="1">
      <alignment wrapText="1"/>
    </xf>
    <xf numFmtId="0" fontId="14" fillId="7" borderId="12" xfId="0" applyFont="1" applyFill="1" applyBorder="1" applyAlignment="1">
      <alignment horizontal="center" vertical="center" textRotation="90" wrapText="1"/>
    </xf>
    <xf numFmtId="0" fontId="15" fillId="13" borderId="12" xfId="0" applyFont="1" applyFill="1" applyBorder="1" applyAlignment="1">
      <alignment horizontal="center" vertical="center" textRotation="90" wrapText="1"/>
    </xf>
    <xf numFmtId="0" fontId="14" fillId="8" borderId="12" xfId="0" applyFont="1" applyFill="1" applyBorder="1" applyAlignment="1">
      <alignment horizontal="center" vertical="center" textRotation="90" wrapText="1"/>
    </xf>
    <xf numFmtId="0" fontId="14" fillId="10" borderId="12" xfId="0" applyFont="1" applyFill="1" applyBorder="1" applyAlignment="1">
      <alignment horizontal="center" vertical="center" textRotation="90" wrapText="1"/>
    </xf>
    <xf numFmtId="0" fontId="14" fillId="9" borderId="12" xfId="0" applyFont="1" applyFill="1" applyBorder="1" applyAlignment="1">
      <alignment horizontal="center" vertical="center" textRotation="90" wrapText="1"/>
    </xf>
    <xf numFmtId="0" fontId="14" fillId="11" borderId="12" xfId="0" applyFont="1" applyFill="1" applyBorder="1" applyAlignment="1">
      <alignment horizontal="center" vertical="center" textRotation="90" wrapText="1"/>
    </xf>
    <xf numFmtId="0" fontId="14" fillId="12" borderId="12" xfId="0" applyFont="1" applyFill="1" applyBorder="1" applyAlignment="1">
      <alignment horizontal="center" vertical="center" textRotation="90" wrapText="1"/>
    </xf>
    <xf numFmtId="0" fontId="14" fillId="12" borderId="9" xfId="0" applyFont="1" applyFill="1" applyBorder="1" applyAlignment="1">
      <alignment horizontal="center" vertical="center" textRotation="90" wrapText="1"/>
    </xf>
    <xf numFmtId="0" fontId="14" fillId="7" borderId="9" xfId="0" applyFont="1" applyFill="1" applyBorder="1" applyAlignment="1">
      <alignment horizontal="center" vertical="center" textRotation="90" wrapText="1"/>
    </xf>
    <xf numFmtId="0" fontId="15" fillId="13" borderId="9" xfId="0" applyFont="1" applyFill="1" applyBorder="1" applyAlignment="1">
      <alignment horizontal="center" vertical="center" textRotation="90" wrapText="1"/>
    </xf>
    <xf numFmtId="0" fontId="14" fillId="8" borderId="9" xfId="0" applyFont="1" applyFill="1" applyBorder="1" applyAlignment="1">
      <alignment horizontal="center" vertical="center" textRotation="90" wrapText="1"/>
    </xf>
    <xf numFmtId="0" fontId="14" fillId="10" borderId="9" xfId="0" applyFont="1" applyFill="1" applyBorder="1" applyAlignment="1">
      <alignment horizontal="center" vertical="center" textRotation="90" wrapText="1"/>
    </xf>
    <xf numFmtId="0" fontId="14" fillId="9" borderId="9" xfId="0" applyFont="1" applyFill="1" applyBorder="1" applyAlignment="1">
      <alignment horizontal="center" vertical="center" textRotation="90" wrapText="1"/>
    </xf>
    <xf numFmtId="0" fontId="14" fillId="11" borderId="9" xfId="0" applyFont="1" applyFill="1" applyBorder="1" applyAlignment="1">
      <alignment horizontal="center" vertical="center" textRotation="90" wrapText="1"/>
    </xf>
    <xf numFmtId="0" fontId="17" fillId="16" borderId="25" xfId="0" applyFont="1" applyFill="1" applyBorder="1" applyAlignment="1">
      <alignment horizontal="center" vertical="center" wrapText="1"/>
    </xf>
    <xf numFmtId="0" fontId="17" fillId="15" borderId="9" xfId="0" applyFont="1" applyFill="1" applyBorder="1" applyAlignment="1">
      <alignment horizontal="center" vertical="center" wrapText="1"/>
    </xf>
    <xf numFmtId="0" fontId="17" fillId="17" borderId="9" xfId="0" applyFont="1" applyFill="1" applyBorder="1" applyAlignment="1">
      <alignment horizontal="center" vertical="center" wrapText="1"/>
    </xf>
    <xf numFmtId="0" fontId="17" fillId="16" borderId="9" xfId="0" applyFont="1" applyFill="1" applyBorder="1" applyAlignment="1">
      <alignment horizontal="center" vertical="center" wrapText="1"/>
    </xf>
    <xf numFmtId="0" fontId="17" fillId="15" borderId="10" xfId="0" applyFont="1" applyFill="1" applyBorder="1" applyAlignment="1">
      <alignment horizontal="center" vertical="center" wrapText="1"/>
    </xf>
    <xf numFmtId="0" fontId="17" fillId="17" borderId="10" xfId="0" applyFont="1" applyFill="1" applyBorder="1" applyAlignment="1">
      <alignment horizontal="center" vertical="center" wrapText="1"/>
    </xf>
    <xf numFmtId="0" fontId="17" fillId="16" borderId="10" xfId="0" applyFont="1" applyFill="1" applyBorder="1" applyAlignment="1">
      <alignment horizontal="center" vertical="center" wrapText="1"/>
    </xf>
    <xf numFmtId="0" fontId="17" fillId="20" borderId="9" xfId="0" applyFont="1" applyFill="1" applyBorder="1" applyAlignment="1">
      <alignment horizontal="center" vertical="center" wrapText="1"/>
    </xf>
    <xf numFmtId="0" fontId="17" fillId="21" borderId="9" xfId="0" applyFont="1" applyFill="1" applyBorder="1" applyAlignment="1">
      <alignment horizontal="center" vertical="center" wrapText="1"/>
    </xf>
    <xf numFmtId="0" fontId="17" fillId="23" borderId="9" xfId="0" applyFont="1" applyFill="1" applyBorder="1" applyAlignment="1">
      <alignment horizontal="center" vertical="center" wrapText="1"/>
    </xf>
    <xf numFmtId="0" fontId="17" fillId="24" borderId="9" xfId="0" applyFont="1" applyFill="1" applyBorder="1" applyAlignment="1">
      <alignment horizontal="center" vertical="center" wrapText="1"/>
    </xf>
    <xf numFmtId="0" fontId="17" fillId="14" borderId="2" xfId="0" applyFont="1" applyFill="1" applyBorder="1" applyAlignment="1">
      <alignment horizontal="center" vertical="center" wrapText="1"/>
    </xf>
    <xf numFmtId="0" fontId="17" fillId="14" borderId="8" xfId="0" applyFont="1" applyFill="1" applyBorder="1" applyAlignment="1">
      <alignment horizontal="center" vertical="center" wrapText="1"/>
    </xf>
    <xf numFmtId="0" fontId="17" fillId="14" borderId="13" xfId="0" applyFont="1" applyFill="1" applyBorder="1" applyAlignment="1">
      <alignment horizontal="center" vertical="center" wrapText="1"/>
    </xf>
    <xf numFmtId="0" fontId="17" fillId="15" borderId="14" xfId="0" applyFont="1" applyFill="1" applyBorder="1" applyAlignment="1">
      <alignment horizontal="center" vertical="center" wrapText="1"/>
    </xf>
    <xf numFmtId="0" fontId="17" fillId="17" borderId="14" xfId="0" applyFont="1" applyFill="1" applyBorder="1" applyAlignment="1">
      <alignment horizontal="center" vertical="center" wrapText="1"/>
    </xf>
    <xf numFmtId="0" fontId="17" fillId="16" borderId="14" xfId="0" applyFont="1" applyFill="1" applyBorder="1" applyAlignment="1">
      <alignment horizontal="center" vertical="center" wrapText="1"/>
    </xf>
    <xf numFmtId="0" fontId="17" fillId="16" borderId="12" xfId="0" applyFont="1" applyFill="1" applyBorder="1" applyAlignment="1">
      <alignment horizontal="center" vertical="center" wrapText="1"/>
    </xf>
    <xf numFmtId="0" fontId="6" fillId="4" borderId="0" xfId="0" applyFont="1" applyFill="1"/>
    <xf numFmtId="0" fontId="6" fillId="4" borderId="0" xfId="0" applyFont="1" applyFill="1" applyAlignment="1">
      <alignment horizontal="center" vertical="center" wrapText="1"/>
    </xf>
    <xf numFmtId="0" fontId="6" fillId="4" borderId="0" xfId="0" applyFont="1" applyFill="1" applyAlignment="1">
      <alignment horizontal="left" vertical="top" wrapText="1"/>
    </xf>
    <xf numFmtId="0" fontId="6" fillId="4" borderId="0" xfId="0" applyFont="1" applyFill="1" applyAlignment="1">
      <alignment horizontal="justify"/>
    </xf>
    <xf numFmtId="0" fontId="6" fillId="4" borderId="0" xfId="0" applyFont="1" applyFill="1" applyAlignment="1">
      <alignment horizontal="center" vertical="center"/>
    </xf>
    <xf numFmtId="0" fontId="6" fillId="0" borderId="0" xfId="0" applyFont="1"/>
    <xf numFmtId="0" fontId="7" fillId="4" borderId="0" xfId="0" applyFont="1" applyFill="1" applyAlignment="1">
      <alignment vertical="center"/>
    </xf>
    <xf numFmtId="0" fontId="8" fillId="14" borderId="4" xfId="0" applyFont="1" applyFill="1" applyBorder="1" applyAlignment="1">
      <alignment horizontal="center" vertical="center" wrapText="1"/>
    </xf>
    <xf numFmtId="0" fontId="8" fillId="14" borderId="5" xfId="0" applyFont="1" applyFill="1" applyBorder="1" applyAlignment="1">
      <alignment horizontal="center" vertical="center" textRotation="90" wrapText="1"/>
    </xf>
    <xf numFmtId="0" fontId="8" fillId="15" borderId="4" xfId="0" applyFont="1" applyFill="1" applyBorder="1" applyAlignment="1">
      <alignment horizontal="center" vertical="center" textRotation="90" wrapText="1"/>
    </xf>
    <xf numFmtId="0" fontId="8" fillId="15" borderId="5" xfId="0" applyFont="1" applyFill="1" applyBorder="1" applyAlignment="1">
      <alignment horizontal="center" vertical="center" wrapText="1"/>
    </xf>
    <xf numFmtId="0" fontId="8" fillId="17" borderId="4" xfId="0" applyFont="1" applyFill="1" applyBorder="1" applyAlignment="1">
      <alignment horizontal="center" vertical="center" textRotation="90" wrapText="1"/>
    </xf>
    <xf numFmtId="0" fontId="8" fillId="17" borderId="5"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9" fillId="0" borderId="12" xfId="0" applyFont="1" applyBorder="1" applyAlignment="1">
      <alignment textRotation="90"/>
    </xf>
    <xf numFmtId="0" fontId="9" fillId="4" borderId="12" xfId="0" applyFont="1" applyFill="1" applyBorder="1" applyAlignment="1">
      <alignment textRotation="90"/>
    </xf>
    <xf numFmtId="0" fontId="8" fillId="6" borderId="12" xfId="0" applyFont="1" applyFill="1" applyBorder="1" applyAlignment="1">
      <alignment horizontal="center" vertical="center" wrapText="1"/>
    </xf>
    <xf numFmtId="0" fontId="9" fillId="4" borderId="12" xfId="0" applyFont="1" applyFill="1" applyBorder="1" applyAlignment="1">
      <alignment textRotation="90" wrapText="1"/>
    </xf>
    <xf numFmtId="0" fontId="8" fillId="6" borderId="5" xfId="0" applyFont="1" applyFill="1" applyBorder="1" applyAlignment="1">
      <alignment horizontal="center" vertical="center" wrapText="1"/>
    </xf>
    <xf numFmtId="0" fontId="8" fillId="16" borderId="4" xfId="0" applyFont="1" applyFill="1" applyBorder="1" applyAlignment="1">
      <alignment horizontal="center" vertical="center" wrapText="1"/>
    </xf>
    <xf numFmtId="0" fontId="8" fillId="16" borderId="12" xfId="0" applyFont="1" applyFill="1" applyBorder="1" applyAlignment="1">
      <alignment horizontal="center" vertical="center" wrapText="1"/>
    </xf>
    <xf numFmtId="0" fontId="8" fillId="16" borderId="5" xfId="0" applyFont="1" applyFill="1" applyBorder="1" applyAlignment="1">
      <alignment horizontal="center" vertical="center" wrapText="1"/>
    </xf>
    <xf numFmtId="0" fontId="7" fillId="0" borderId="0" xfId="0" applyFont="1" applyAlignment="1">
      <alignment vertical="center"/>
    </xf>
    <xf numFmtId="0" fontId="24" fillId="4" borderId="0" xfId="0" applyFont="1" applyFill="1" applyAlignment="1">
      <alignment horizontal="left" vertical="center"/>
    </xf>
    <xf numFmtId="0" fontId="24" fillId="0" borderId="0" xfId="0" applyFont="1"/>
    <xf numFmtId="0" fontId="24" fillId="0" borderId="9" xfId="0" applyFont="1" applyBorder="1"/>
    <xf numFmtId="0" fontId="17" fillId="4" borderId="0" xfId="0" applyFont="1" applyFill="1" applyAlignment="1">
      <alignment horizontal="left" vertical="center"/>
    </xf>
    <xf numFmtId="0" fontId="17" fillId="0" borderId="0" xfId="0" applyFont="1"/>
    <xf numFmtId="0" fontId="17" fillId="0" borderId="9" xfId="0" applyFont="1" applyBorder="1"/>
    <xf numFmtId="0" fontId="17" fillId="4" borderId="9" xfId="0" applyFont="1" applyFill="1" applyBorder="1" applyAlignment="1">
      <alignment horizontal="center" vertical="center" wrapText="1"/>
    </xf>
    <xf numFmtId="0" fontId="6" fillId="4" borderId="9" xfId="0" applyFont="1" applyFill="1" applyBorder="1"/>
    <xf numFmtId="0" fontId="17" fillId="4" borderId="24"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6" fillId="4" borderId="10" xfId="0" applyFont="1" applyFill="1" applyBorder="1"/>
    <xf numFmtId="0" fontId="17" fillId="22" borderId="9" xfId="0" applyFont="1" applyFill="1" applyBorder="1" applyAlignment="1">
      <alignment horizontal="center" vertical="center" wrapText="1"/>
    </xf>
    <xf numFmtId="0" fontId="6" fillId="23" borderId="9" xfId="0" applyFont="1" applyFill="1" applyBorder="1"/>
    <xf numFmtId="0" fontId="6" fillId="23" borderId="9" xfId="0" applyFont="1" applyFill="1" applyBorder="1" applyAlignment="1">
      <alignment textRotation="90" wrapText="1"/>
    </xf>
    <xf numFmtId="0" fontId="6" fillId="23" borderId="9" xfId="0" applyFont="1" applyFill="1" applyBorder="1" applyAlignment="1">
      <alignment wrapText="1"/>
    </xf>
    <xf numFmtId="0" fontId="6" fillId="22" borderId="9" xfId="0" applyFont="1" applyFill="1" applyBorder="1"/>
    <xf numFmtId="0" fontId="17" fillId="4" borderId="4"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6" fillId="4" borderId="14" xfId="0" applyFont="1" applyFill="1" applyBorder="1"/>
    <xf numFmtId="0" fontId="17" fillId="4" borderId="12" xfId="0" applyFont="1" applyFill="1" applyBorder="1" applyAlignment="1">
      <alignment horizontal="center" vertical="center" wrapText="1"/>
    </xf>
    <xf numFmtId="0" fontId="6" fillId="4" borderId="12" xfId="0" applyFont="1" applyFill="1" applyBorder="1"/>
    <xf numFmtId="0" fontId="6" fillId="0" borderId="0" xfId="0" applyFont="1" applyAlignment="1">
      <alignment horizontal="center" vertical="center" wrapText="1"/>
    </xf>
    <xf numFmtId="0" fontId="6" fillId="0" borderId="0" xfId="0" applyFont="1" applyAlignment="1">
      <alignment horizontal="left" vertical="top" wrapText="1"/>
    </xf>
    <xf numFmtId="0" fontId="6" fillId="0" borderId="0" xfId="0" applyFont="1" applyAlignment="1">
      <alignment horizontal="justify"/>
    </xf>
    <xf numFmtId="0" fontId="6" fillId="0" borderId="0" xfId="0" applyFont="1" applyAlignment="1">
      <alignment horizontal="center" vertical="center"/>
    </xf>
    <xf numFmtId="0" fontId="9" fillId="4" borderId="0" xfId="0" applyFont="1" applyFill="1" applyAlignment="1">
      <alignment horizontal="left" vertical="center"/>
    </xf>
    <xf numFmtId="0" fontId="9" fillId="0" borderId="0" xfId="0" applyFont="1"/>
    <xf numFmtId="0" fontId="8" fillId="16" borderId="40" xfId="0" applyFont="1" applyFill="1" applyBorder="1" applyAlignment="1">
      <alignment horizontal="center" vertical="center" wrapText="1"/>
    </xf>
    <xf numFmtId="0" fontId="17" fillId="16" borderId="59" xfId="0" applyFont="1" applyFill="1" applyBorder="1" applyAlignment="1" applyProtection="1">
      <alignment horizontal="center" vertical="center" wrapText="1"/>
      <protection locked="0"/>
    </xf>
    <xf numFmtId="0" fontId="17" fillId="16" borderId="21" xfId="0" applyFont="1" applyFill="1" applyBorder="1" applyAlignment="1" applyProtection="1">
      <alignment horizontal="center" vertical="center" wrapText="1"/>
      <protection locked="0"/>
    </xf>
    <xf numFmtId="0" fontId="17" fillId="24" borderId="21" xfId="0" applyFont="1" applyFill="1" applyBorder="1" applyAlignment="1" applyProtection="1">
      <alignment horizontal="center" vertical="center" wrapText="1"/>
      <protection locked="0"/>
    </xf>
    <xf numFmtId="0" fontId="17" fillId="16" borderId="39" xfId="0" applyFont="1" applyFill="1" applyBorder="1" applyAlignment="1" applyProtection="1">
      <alignment horizontal="center" vertical="center" wrapText="1"/>
      <protection locked="0"/>
    </xf>
    <xf numFmtId="0" fontId="17" fillId="16" borderId="40" xfId="0" applyFont="1" applyFill="1" applyBorder="1" applyAlignment="1" applyProtection="1">
      <alignment horizontal="center" vertical="center" wrapText="1"/>
      <protection locked="0"/>
    </xf>
    <xf numFmtId="0" fontId="17" fillId="14" borderId="33" xfId="0" applyFont="1" applyFill="1" applyBorder="1" applyAlignment="1">
      <alignment horizontal="center" vertical="center" wrapText="1"/>
    </xf>
    <xf numFmtId="0" fontId="17" fillId="14" borderId="42" xfId="0" applyFont="1" applyFill="1" applyBorder="1" applyAlignment="1">
      <alignment horizontal="center" vertical="center" wrapText="1"/>
    </xf>
    <xf numFmtId="0" fontId="17" fillId="18" borderId="56" xfId="0" applyFont="1" applyFill="1" applyBorder="1" applyAlignment="1">
      <alignment horizontal="center" vertical="center" wrapText="1"/>
    </xf>
    <xf numFmtId="0" fontId="17" fillId="16" borderId="62" xfId="0" applyFont="1" applyFill="1" applyBorder="1" applyAlignment="1">
      <alignment horizontal="center" vertical="center" wrapText="1"/>
    </xf>
    <xf numFmtId="0" fontId="17" fillId="16" borderId="56" xfId="0" applyFont="1" applyFill="1" applyBorder="1" applyAlignment="1">
      <alignment horizontal="center" vertical="center" wrapText="1"/>
    </xf>
    <xf numFmtId="0" fontId="17" fillId="18" borderId="63" xfId="0" applyFont="1" applyFill="1" applyBorder="1" applyAlignment="1">
      <alignment horizontal="center" vertical="center" wrapText="1"/>
    </xf>
    <xf numFmtId="0" fontId="17" fillId="16" borderId="63" xfId="0" applyFont="1" applyFill="1" applyBorder="1" applyAlignment="1">
      <alignment horizontal="center" vertical="center" wrapText="1"/>
    </xf>
    <xf numFmtId="0" fontId="17" fillId="26" borderId="9" xfId="0" applyFont="1" applyFill="1" applyBorder="1" applyAlignment="1" applyProtection="1">
      <alignment horizontal="center" vertical="center" wrapText="1"/>
      <protection locked="0"/>
    </xf>
    <xf numFmtId="0" fontId="17" fillId="27" borderId="9" xfId="0" applyFont="1" applyFill="1" applyBorder="1" applyAlignment="1" applyProtection="1">
      <alignment horizontal="center" vertical="center" wrapText="1"/>
      <protection locked="0"/>
    </xf>
    <xf numFmtId="0" fontId="17" fillId="28" borderId="9" xfId="0" applyFont="1" applyFill="1" applyBorder="1" applyAlignment="1" applyProtection="1">
      <alignment horizontal="center" vertical="center" wrapText="1"/>
      <protection locked="0"/>
    </xf>
    <xf numFmtId="0" fontId="17" fillId="25" borderId="9" xfId="0" applyFont="1" applyFill="1" applyBorder="1" applyAlignment="1">
      <alignment horizontal="center" vertical="center" wrapText="1"/>
    </xf>
    <xf numFmtId="0" fontId="6" fillId="29" borderId="9" xfId="0" applyFont="1" applyFill="1" applyBorder="1"/>
    <xf numFmtId="0" fontId="6" fillId="29" borderId="9" xfId="0" applyFont="1" applyFill="1" applyBorder="1" applyAlignment="1">
      <alignment textRotation="90" wrapText="1"/>
    </xf>
    <xf numFmtId="0" fontId="6" fillId="29" borderId="9" xfId="0" applyFont="1" applyFill="1" applyBorder="1" applyAlignment="1">
      <alignment wrapText="1"/>
    </xf>
    <xf numFmtId="0" fontId="6" fillId="25" borderId="9" xfId="0" applyFont="1" applyFill="1" applyBorder="1"/>
    <xf numFmtId="0" fontId="17" fillId="29" borderId="9" xfId="0" applyFont="1" applyFill="1" applyBorder="1" applyAlignment="1">
      <alignment horizontal="center" vertical="center" wrapText="1"/>
    </xf>
    <xf numFmtId="0" fontId="17" fillId="30" borderId="9" xfId="0" applyFont="1" applyFill="1" applyBorder="1" applyAlignment="1">
      <alignment horizontal="center" vertical="center" wrapText="1"/>
    </xf>
    <xf numFmtId="0" fontId="17" fillId="30" borderId="9" xfId="0" applyFont="1" applyFill="1" applyBorder="1" applyAlignment="1" applyProtection="1">
      <alignment horizontal="center" vertical="center" wrapText="1"/>
      <protection locked="0"/>
    </xf>
    <xf numFmtId="0" fontId="17" fillId="25" borderId="8" xfId="0" applyFont="1" applyFill="1" applyBorder="1" applyAlignment="1">
      <alignment horizontal="center" vertical="center" wrapText="1"/>
    </xf>
    <xf numFmtId="0" fontId="17" fillId="26" borderId="8" xfId="0" applyFont="1" applyFill="1" applyBorder="1" applyAlignment="1" applyProtection="1">
      <alignment horizontal="center" vertical="center" wrapText="1"/>
      <protection locked="0"/>
    </xf>
    <xf numFmtId="0" fontId="16" fillId="29" borderId="11" xfId="0" applyFont="1" applyFill="1" applyBorder="1" applyAlignment="1">
      <alignment vertical="center" wrapText="1"/>
    </xf>
    <xf numFmtId="0" fontId="17" fillId="27" borderId="9" xfId="0" applyFont="1" applyFill="1" applyBorder="1" applyAlignment="1">
      <alignment horizontal="center" vertical="center" wrapText="1"/>
    </xf>
    <xf numFmtId="0" fontId="17" fillId="28" borderId="9" xfId="0" applyFont="1" applyFill="1" applyBorder="1" applyAlignment="1">
      <alignment horizontal="center" vertical="center" wrapText="1"/>
    </xf>
    <xf numFmtId="0" fontId="17" fillId="26" borderId="8" xfId="0" applyFont="1" applyFill="1" applyBorder="1" applyAlignment="1">
      <alignment horizontal="center" vertical="center" wrapText="1"/>
    </xf>
    <xf numFmtId="0" fontId="17" fillId="30" borderId="21" xfId="0" applyFont="1" applyFill="1" applyBorder="1" applyAlignment="1" applyProtection="1">
      <alignment horizontal="center" vertical="center" wrapText="1"/>
      <protection locked="0"/>
    </xf>
    <xf numFmtId="0" fontId="3" fillId="6" borderId="2" xfId="0" applyFont="1" applyFill="1" applyBorder="1" applyAlignment="1">
      <alignment horizontal="center" vertical="center" wrapText="1"/>
    </xf>
    <xf numFmtId="0" fontId="2" fillId="4" borderId="0" xfId="0" applyFont="1" applyFill="1" applyProtection="1">
      <protection hidden="1"/>
    </xf>
    <xf numFmtId="0" fontId="2" fillId="0" borderId="0" xfId="0" applyFont="1" applyProtection="1">
      <protection hidden="1"/>
    </xf>
    <xf numFmtId="0" fontId="33" fillId="0" borderId="0" xfId="0" applyFont="1"/>
    <xf numFmtId="0" fontId="33" fillId="0" borderId="0" xfId="0" applyFont="1" applyAlignment="1">
      <alignment horizontal="left" vertical="center" readingOrder="1"/>
    </xf>
    <xf numFmtId="0" fontId="34" fillId="0" borderId="0" xfId="0" applyFont="1"/>
    <xf numFmtId="0" fontId="34" fillId="4" borderId="0" xfId="0" applyFont="1" applyFill="1"/>
    <xf numFmtId="0" fontId="3" fillId="6" borderId="54" xfId="0" applyFont="1" applyFill="1" applyBorder="1" applyAlignment="1">
      <alignment vertical="center" wrapText="1"/>
    </xf>
    <xf numFmtId="0" fontId="3" fillId="6" borderId="30" xfId="0" applyFont="1" applyFill="1" applyBorder="1" applyAlignment="1">
      <alignment vertical="center" wrapText="1"/>
    </xf>
    <xf numFmtId="0" fontId="8" fillId="16" borderId="38" xfId="0" applyFont="1" applyFill="1" applyBorder="1" applyAlignment="1">
      <alignment vertical="center" wrapText="1"/>
    </xf>
    <xf numFmtId="0" fontId="28" fillId="12" borderId="23" xfId="0" applyFont="1" applyFill="1" applyBorder="1" applyAlignment="1">
      <alignment horizontal="center" vertical="center" wrapText="1"/>
    </xf>
    <xf numFmtId="0" fontId="27" fillId="0" borderId="23" xfId="0" applyFont="1" applyBorder="1" applyAlignment="1">
      <alignment horizontal="center" vertical="center"/>
    </xf>
    <xf numFmtId="0" fontId="28" fillId="12" borderId="64" xfId="0" applyFont="1" applyFill="1" applyBorder="1" applyAlignment="1">
      <alignment horizontal="center" vertical="center" wrapText="1"/>
    </xf>
    <xf numFmtId="0" fontId="27" fillId="0" borderId="64" xfId="0" applyFont="1" applyBorder="1" applyAlignment="1">
      <alignment horizontal="center" vertical="center"/>
    </xf>
    <xf numFmtId="0" fontId="3" fillId="6" borderId="16" xfId="0" applyFont="1" applyFill="1" applyBorder="1" applyAlignment="1">
      <alignment vertical="center" wrapText="1"/>
    </xf>
    <xf numFmtId="0" fontId="3" fillId="6" borderId="55" xfId="0" applyFont="1" applyFill="1" applyBorder="1" applyAlignment="1">
      <alignment vertical="center" wrapText="1"/>
    </xf>
    <xf numFmtId="0" fontId="8" fillId="32" borderId="12" xfId="0" applyFont="1" applyFill="1" applyBorder="1" applyAlignment="1">
      <alignment horizontal="center" vertical="center" wrapText="1"/>
    </xf>
    <xf numFmtId="0" fontId="8" fillId="31" borderId="8" xfId="0" applyFont="1" applyFill="1" applyBorder="1" applyAlignment="1">
      <alignment horizontal="center" vertical="center" wrapText="1"/>
    </xf>
    <xf numFmtId="0" fontId="8" fillId="31" borderId="11" xfId="0" applyFont="1" applyFill="1" applyBorder="1" applyAlignment="1">
      <alignment horizontal="center" vertical="center" wrapText="1"/>
    </xf>
    <xf numFmtId="0" fontId="9" fillId="4" borderId="34" xfId="0" applyFont="1" applyFill="1" applyBorder="1" applyAlignment="1">
      <alignment textRotation="90" wrapText="1"/>
    </xf>
    <xf numFmtId="0" fontId="17" fillId="16" borderId="8" xfId="0" applyFont="1" applyFill="1" applyBorder="1" applyAlignment="1">
      <alignment horizontal="center" vertical="center" wrapText="1"/>
    </xf>
    <xf numFmtId="0" fontId="6" fillId="23" borderId="23" xfId="0" applyFont="1" applyFill="1" applyBorder="1"/>
    <xf numFmtId="0" fontId="17" fillId="29" borderId="21" xfId="0" applyFont="1" applyFill="1" applyBorder="1" applyAlignment="1">
      <alignment horizontal="center" vertical="center" wrapText="1"/>
    </xf>
    <xf numFmtId="0" fontId="17" fillId="30" borderId="8" xfId="0" applyFont="1" applyFill="1" applyBorder="1" applyAlignment="1">
      <alignment horizontal="center" vertical="center" wrapText="1"/>
    </xf>
    <xf numFmtId="0" fontId="17" fillId="16" borderId="4" xfId="0" applyFont="1" applyFill="1" applyBorder="1" applyAlignment="1">
      <alignment horizontal="center" vertical="center" wrapText="1"/>
    </xf>
    <xf numFmtId="0" fontId="17" fillId="19" borderId="42" xfId="0" applyFont="1" applyFill="1" applyBorder="1" applyAlignment="1">
      <alignment horizontal="center" vertical="center" wrapText="1"/>
    </xf>
    <xf numFmtId="0" fontId="17" fillId="19" borderId="8" xfId="0" applyFont="1" applyFill="1" applyBorder="1" applyAlignment="1">
      <alignment horizontal="center" vertical="center" wrapText="1"/>
    </xf>
    <xf numFmtId="0" fontId="17" fillId="14" borderId="31" xfId="0" applyFont="1" applyFill="1" applyBorder="1" applyAlignment="1">
      <alignment horizontal="center" vertical="center" wrapText="1"/>
    </xf>
    <xf numFmtId="0" fontId="17" fillId="14" borderId="17" xfId="0" applyFont="1" applyFill="1" applyBorder="1" applyAlignment="1">
      <alignment horizontal="center" vertical="center" wrapText="1"/>
    </xf>
    <xf numFmtId="0" fontId="17" fillId="26" borderId="17" xfId="0" applyFont="1" applyFill="1" applyBorder="1" applyAlignment="1">
      <alignment horizontal="center" vertical="center" wrapText="1"/>
    </xf>
    <xf numFmtId="0" fontId="6" fillId="29" borderId="23" xfId="0" applyFont="1" applyFill="1" applyBorder="1"/>
    <xf numFmtId="0" fontId="17" fillId="26" borderId="42" xfId="0" applyFont="1" applyFill="1" applyBorder="1" applyAlignment="1">
      <alignment horizontal="center" vertical="center" wrapText="1"/>
    </xf>
    <xf numFmtId="0" fontId="38" fillId="4" borderId="0" xfId="0" applyFont="1" applyFill="1"/>
    <xf numFmtId="0" fontId="38" fillId="0" borderId="0" xfId="0" applyFont="1"/>
    <xf numFmtId="0" fontId="39" fillId="4" borderId="47" xfId="0" applyFont="1" applyFill="1" applyBorder="1" applyAlignment="1">
      <alignment horizontal="center" vertical="center" wrapText="1"/>
    </xf>
    <xf numFmtId="0" fontId="38" fillId="4" borderId="0" xfId="0" applyFont="1" applyFill="1" applyAlignment="1">
      <alignment horizontal="center" vertical="center"/>
    </xf>
    <xf numFmtId="0" fontId="38" fillId="4" borderId="16" xfId="0" applyFont="1" applyFill="1" applyBorder="1" applyAlignment="1">
      <alignment horizontal="center" vertical="center" wrapText="1"/>
    </xf>
    <xf numFmtId="0" fontId="38" fillId="4" borderId="17" xfId="0" applyFont="1" applyFill="1" applyBorder="1" applyAlignment="1">
      <alignment horizontal="center" vertical="center" wrapText="1"/>
    </xf>
    <xf numFmtId="0" fontId="39" fillId="0" borderId="47" xfId="0" applyFont="1" applyBorder="1" applyAlignment="1">
      <alignment horizontal="center" vertical="center" wrapText="1"/>
    </xf>
    <xf numFmtId="0" fontId="9" fillId="4" borderId="40" xfId="0" applyFont="1" applyFill="1" applyBorder="1" applyAlignment="1">
      <alignment textRotation="90"/>
    </xf>
    <xf numFmtId="0" fontId="6" fillId="23" borderId="21" xfId="0" applyFont="1" applyFill="1" applyBorder="1"/>
    <xf numFmtId="0" fontId="17" fillId="23" borderId="8" xfId="0" applyFont="1" applyFill="1" applyBorder="1" applyAlignment="1">
      <alignment horizontal="center" vertical="center" wrapText="1"/>
    </xf>
    <xf numFmtId="0" fontId="6" fillId="29" borderId="21" xfId="0" applyFont="1" applyFill="1" applyBorder="1"/>
    <xf numFmtId="0" fontId="17" fillId="29" borderId="8" xfId="0" applyFont="1" applyFill="1" applyBorder="1" applyAlignment="1">
      <alignment horizontal="center" vertical="center" wrapText="1"/>
    </xf>
    <xf numFmtId="0" fontId="8" fillId="32" borderId="4" xfId="0" applyFont="1" applyFill="1" applyBorder="1" applyAlignment="1">
      <alignment horizontal="center" vertical="center" wrapText="1"/>
    </xf>
    <xf numFmtId="0" fontId="9" fillId="32" borderId="57" xfId="0" applyFont="1" applyFill="1" applyBorder="1" applyAlignment="1">
      <alignment textRotation="90" wrapText="1"/>
    </xf>
    <xf numFmtId="0" fontId="8" fillId="32" borderId="58" xfId="0" applyFont="1" applyFill="1" applyBorder="1" applyAlignment="1">
      <alignment horizontal="center" vertical="center" wrapText="1"/>
    </xf>
    <xf numFmtId="0" fontId="17" fillId="31" borderId="2" xfId="0" applyFont="1" applyFill="1" applyBorder="1" applyAlignment="1">
      <alignment horizontal="center" vertical="center" wrapText="1"/>
    </xf>
    <xf numFmtId="0" fontId="17" fillId="31" borderId="3" xfId="0" applyFont="1" applyFill="1" applyBorder="1" applyAlignment="1">
      <alignment horizontal="center" vertical="center" wrapText="1"/>
    </xf>
    <xf numFmtId="0" fontId="17" fillId="31" borderId="8" xfId="0" applyFont="1" applyFill="1" applyBorder="1" applyAlignment="1">
      <alignment horizontal="center" vertical="center" wrapText="1"/>
    </xf>
    <xf numFmtId="0" fontId="17" fillId="31" borderId="11" xfId="0" applyFont="1" applyFill="1" applyBorder="1" applyAlignment="1">
      <alignment horizontal="center" vertical="center" wrapText="1"/>
    </xf>
    <xf numFmtId="0" fontId="17" fillId="31" borderId="15" xfId="0" applyFont="1" applyFill="1" applyBorder="1" applyAlignment="1">
      <alignment horizontal="center" vertical="center" wrapText="1"/>
    </xf>
    <xf numFmtId="0" fontId="17" fillId="33" borderId="8" xfId="0" applyFont="1" applyFill="1" applyBorder="1" applyAlignment="1">
      <alignment horizontal="center" vertical="center" wrapText="1"/>
    </xf>
    <xf numFmtId="0" fontId="17" fillId="33" borderId="11" xfId="0" applyFont="1" applyFill="1" applyBorder="1" applyAlignment="1">
      <alignment horizontal="center" vertical="center" wrapText="1"/>
    </xf>
    <xf numFmtId="0" fontId="17" fillId="33" borderId="4" xfId="0" applyFont="1" applyFill="1" applyBorder="1" applyAlignment="1">
      <alignment horizontal="center" vertical="center" wrapText="1"/>
    </xf>
    <xf numFmtId="0" fontId="17" fillId="33" borderId="5" xfId="0" applyFont="1" applyFill="1" applyBorder="1" applyAlignment="1">
      <alignment horizontal="center" vertical="center" wrapText="1"/>
    </xf>
    <xf numFmtId="0" fontId="17" fillId="34" borderId="8" xfId="0" applyFont="1" applyFill="1" applyBorder="1" applyAlignment="1">
      <alignment horizontal="center" vertical="center" wrapText="1"/>
    </xf>
    <xf numFmtId="0" fontId="17" fillId="34" borderId="11" xfId="0" applyFont="1" applyFill="1" applyBorder="1" applyAlignment="1">
      <alignment horizontal="center" vertical="center" wrapText="1"/>
    </xf>
    <xf numFmtId="0" fontId="17" fillId="31" borderId="4" xfId="0" applyFont="1" applyFill="1" applyBorder="1" applyAlignment="1">
      <alignment horizontal="center" vertical="center" wrapText="1"/>
    </xf>
    <xf numFmtId="0" fontId="17" fillId="31" borderId="5" xfId="0" applyFont="1" applyFill="1" applyBorder="1" applyAlignment="1">
      <alignment horizontal="center" vertical="center" wrapText="1"/>
    </xf>
    <xf numFmtId="0" fontId="1" fillId="4" borderId="52" xfId="0" applyFont="1" applyFill="1" applyBorder="1" applyAlignment="1">
      <alignment horizontal="center" vertical="center" wrapText="1"/>
    </xf>
    <xf numFmtId="0" fontId="38" fillId="0" borderId="57" xfId="0" applyFont="1" applyBorder="1" applyAlignment="1">
      <alignment horizontal="center" vertical="center" wrapText="1"/>
    </xf>
    <xf numFmtId="0" fontId="38" fillId="0" borderId="53" xfId="0" applyFont="1" applyBorder="1" applyAlignment="1">
      <alignment horizontal="center" vertical="center" wrapText="1"/>
    </xf>
    <xf numFmtId="0" fontId="22" fillId="32" borderId="9" xfId="0" applyFont="1" applyFill="1" applyBorder="1" applyAlignment="1">
      <alignment horizontal="left" vertical="center" textRotation="90" wrapText="1"/>
    </xf>
    <xf numFmtId="0" fontId="9" fillId="32" borderId="9" xfId="0" applyFont="1" applyFill="1" applyBorder="1" applyAlignment="1">
      <alignment horizontal="left" vertical="center" textRotation="90" wrapText="1"/>
    </xf>
    <xf numFmtId="0" fontId="38" fillId="0" borderId="51" xfId="0" applyFont="1" applyBorder="1" applyAlignment="1">
      <alignment horizontal="center" vertical="center" wrapText="1"/>
    </xf>
    <xf numFmtId="0" fontId="38" fillId="0" borderId="54" xfId="0" applyFont="1" applyBorder="1" applyAlignment="1">
      <alignment horizontal="center" vertical="center" wrapText="1"/>
    </xf>
    <xf numFmtId="0" fontId="38" fillId="0" borderId="55" xfId="0" applyFont="1" applyBorder="1" applyAlignment="1">
      <alignment horizontal="center" vertical="center" wrapText="1"/>
    </xf>
    <xf numFmtId="0" fontId="38" fillId="0" borderId="52"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56" xfId="0" applyFont="1" applyBorder="1" applyAlignment="1">
      <alignment horizontal="center" vertical="center" wrapText="1"/>
    </xf>
    <xf numFmtId="0" fontId="38" fillId="0" borderId="53" xfId="0" applyFont="1" applyBorder="1" applyAlignment="1">
      <alignment horizontal="center" vertical="top" wrapText="1"/>
    </xf>
    <xf numFmtId="0" fontId="38" fillId="0" borderId="58"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18" xfId="0" applyFont="1" applyBorder="1" applyAlignment="1">
      <alignment horizontal="center" vertical="top" wrapText="1"/>
    </xf>
    <xf numFmtId="0" fontId="38" fillId="0" borderId="58" xfId="0" applyFont="1" applyBorder="1" applyAlignment="1">
      <alignment horizontal="center" vertical="top" wrapText="1"/>
    </xf>
    <xf numFmtId="0" fontId="38" fillId="0" borderId="18" xfId="0" applyFont="1" applyBorder="1" applyAlignment="1">
      <alignment horizontal="center" vertical="center" wrapText="1"/>
    </xf>
    <xf numFmtId="0" fontId="17" fillId="23" borderId="4" xfId="0" applyFont="1" applyFill="1" applyBorder="1" applyAlignment="1">
      <alignment horizontal="center" vertical="center" wrapText="1"/>
    </xf>
    <xf numFmtId="0" fontId="6" fillId="23" borderId="12" xfId="0" applyFont="1" applyFill="1" applyBorder="1"/>
    <xf numFmtId="0" fontId="17" fillId="23" borderId="12" xfId="0" applyFont="1" applyFill="1" applyBorder="1" applyAlignment="1">
      <alignment horizontal="center" vertical="center" wrapText="1"/>
    </xf>
    <xf numFmtId="0" fontId="38" fillId="0" borderId="17" xfId="0" applyFont="1" applyBorder="1" applyAlignment="1">
      <alignment horizontal="center" vertical="center" wrapText="1"/>
    </xf>
    <xf numFmtId="0" fontId="14" fillId="12" borderId="10" xfId="0" applyFont="1" applyFill="1" applyBorder="1" applyAlignment="1">
      <alignment horizontal="center" vertical="center" wrapText="1"/>
    </xf>
    <xf numFmtId="0" fontId="14" fillId="12" borderId="68" xfId="0" applyFont="1" applyFill="1" applyBorder="1" applyAlignment="1">
      <alignment horizontal="center" vertical="center" wrapText="1"/>
    </xf>
    <xf numFmtId="0" fontId="14" fillId="12" borderId="30" xfId="0" applyFont="1" applyFill="1" applyBorder="1" applyAlignment="1">
      <alignment horizontal="center" vertical="center" wrapText="1"/>
    </xf>
    <xf numFmtId="0" fontId="14" fillId="7" borderId="10" xfId="0" applyFont="1" applyFill="1" applyBorder="1" applyAlignment="1">
      <alignment horizontal="center" vertical="center" wrapText="1"/>
    </xf>
    <xf numFmtId="0" fontId="15" fillId="13" borderId="10" xfId="0"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4" fillId="9" borderId="10" xfId="0" applyFont="1" applyFill="1" applyBorder="1" applyAlignment="1">
      <alignment horizontal="center" vertical="center" wrapText="1"/>
    </xf>
    <xf numFmtId="0" fontId="14" fillId="11" borderId="10" xfId="0" applyFont="1" applyFill="1" applyBorder="1" applyAlignment="1">
      <alignment horizontal="center" vertical="center" wrapText="1"/>
    </xf>
    <xf numFmtId="0" fontId="14" fillId="12" borderId="3" xfId="0" applyFont="1" applyFill="1" applyBorder="1" applyAlignment="1">
      <alignment horizontal="center" vertical="center" wrapText="1"/>
    </xf>
    <xf numFmtId="0" fontId="28" fillId="12" borderId="11" xfId="0" applyFont="1" applyFill="1" applyBorder="1" applyAlignment="1">
      <alignment horizontal="center" vertical="center" wrapText="1"/>
    </xf>
    <xf numFmtId="0" fontId="16" fillId="0" borderId="8" xfId="0" applyFont="1" applyBorder="1" applyAlignment="1">
      <alignment vertical="top" wrapText="1"/>
    </xf>
    <xf numFmtId="0" fontId="27" fillId="0" borderId="11" xfId="0" applyFont="1" applyBorder="1" applyAlignment="1">
      <alignment horizontal="center" vertical="center"/>
    </xf>
    <xf numFmtId="0" fontId="16" fillId="0" borderId="4" xfId="0" applyFont="1" applyBorder="1" applyAlignment="1">
      <alignment vertical="top" wrapText="1"/>
    </xf>
    <xf numFmtId="0" fontId="27" fillId="0" borderId="12" xfId="0" applyFont="1" applyBorder="1" applyAlignment="1">
      <alignment horizontal="center" vertical="center"/>
    </xf>
    <xf numFmtId="0" fontId="27" fillId="0" borderId="69" xfId="0" applyFont="1" applyBorder="1" applyAlignment="1">
      <alignment horizontal="center" vertical="center"/>
    </xf>
    <xf numFmtId="0" fontId="27" fillId="0" borderId="34" xfId="0" applyFont="1" applyBorder="1" applyAlignment="1">
      <alignment horizontal="center" vertical="center"/>
    </xf>
    <xf numFmtId="0" fontId="27" fillId="0" borderId="5" xfId="0" applyFont="1" applyBorder="1" applyAlignment="1">
      <alignment horizontal="center" vertical="center"/>
    </xf>
    <xf numFmtId="0" fontId="16" fillId="0" borderId="24" xfId="0" applyFont="1" applyBorder="1" applyAlignment="1">
      <alignment vertical="top" wrapText="1"/>
    </xf>
    <xf numFmtId="0" fontId="6" fillId="35" borderId="25" xfId="0" applyFont="1" applyFill="1" applyBorder="1"/>
    <xf numFmtId="0" fontId="17" fillId="35" borderId="25" xfId="0" applyFont="1" applyFill="1" applyBorder="1" applyAlignment="1">
      <alignment horizontal="center" vertical="center" wrapText="1"/>
    </xf>
    <xf numFmtId="0" fontId="6" fillId="35" borderId="9" xfId="0" applyFont="1" applyFill="1" applyBorder="1"/>
    <xf numFmtId="0" fontId="6" fillId="35" borderId="9" xfId="0" applyFont="1" applyFill="1" applyBorder="1" applyAlignment="1">
      <alignment textRotation="90" wrapText="1"/>
    </xf>
    <xf numFmtId="0" fontId="6" fillId="35" borderId="9" xfId="0" applyFont="1" applyFill="1" applyBorder="1" applyAlignment="1">
      <alignment wrapText="1"/>
    </xf>
    <xf numFmtId="0" fontId="17" fillId="35" borderId="9" xfId="0" applyFont="1" applyFill="1" applyBorder="1" applyAlignment="1">
      <alignment horizontal="center" vertical="center" wrapText="1"/>
    </xf>
    <xf numFmtId="0" fontId="17" fillId="26" borderId="10" xfId="0" applyFont="1" applyFill="1" applyBorder="1" applyAlignment="1" applyProtection="1">
      <alignment horizontal="center" vertical="center" wrapText="1"/>
      <protection locked="0"/>
    </xf>
    <xf numFmtId="0" fontId="17" fillId="27" borderId="10" xfId="0" applyFont="1" applyFill="1" applyBorder="1" applyAlignment="1" applyProtection="1">
      <alignment horizontal="center" vertical="center" wrapText="1"/>
      <protection locked="0"/>
    </xf>
    <xf numFmtId="0" fontId="17" fillId="28" borderId="10" xfId="0" applyFont="1" applyFill="1" applyBorder="1" applyAlignment="1" applyProtection="1">
      <alignment horizontal="center" vertical="center" wrapText="1"/>
      <protection locked="0"/>
    </xf>
    <xf numFmtId="0" fontId="17" fillId="25" borderId="10" xfId="0" applyFont="1" applyFill="1" applyBorder="1" applyAlignment="1">
      <alignment horizontal="center" vertical="center" wrapText="1"/>
    </xf>
    <xf numFmtId="0" fontId="6" fillId="29" borderId="10" xfId="0" applyFont="1" applyFill="1" applyBorder="1"/>
    <xf numFmtId="0" fontId="6" fillId="29" borderId="10" xfId="0" applyFont="1" applyFill="1" applyBorder="1" applyAlignment="1">
      <alignment textRotation="90" wrapText="1"/>
    </xf>
    <xf numFmtId="0" fontId="6" fillId="29" borderId="10" xfId="0" applyFont="1" applyFill="1" applyBorder="1" applyAlignment="1">
      <alignment wrapText="1"/>
    </xf>
    <xf numFmtId="0" fontId="6" fillId="25" borderId="10" xfId="0" applyFont="1" applyFill="1" applyBorder="1"/>
    <xf numFmtId="0" fontId="17" fillId="29" borderId="10" xfId="0" applyFont="1" applyFill="1" applyBorder="1" applyAlignment="1">
      <alignment horizontal="center" vertical="center" wrapText="1"/>
    </xf>
    <xf numFmtId="0" fontId="17" fillId="30" borderId="10" xfId="0" applyFont="1" applyFill="1" applyBorder="1" applyAlignment="1">
      <alignment horizontal="center" vertical="center" wrapText="1"/>
    </xf>
    <xf numFmtId="0" fontId="17" fillId="30" borderId="10" xfId="0" applyFont="1" applyFill="1" applyBorder="1" applyAlignment="1" applyProtection="1">
      <alignment horizontal="center" vertical="center" wrapText="1"/>
      <protection locked="0"/>
    </xf>
    <xf numFmtId="0" fontId="17" fillId="26" borderId="12" xfId="0" applyFont="1" applyFill="1" applyBorder="1" applyAlignment="1" applyProtection="1">
      <alignment horizontal="center" vertical="center" wrapText="1"/>
      <protection locked="0"/>
    </xf>
    <xf numFmtId="0" fontId="17" fillId="27" borderId="12" xfId="0" applyFont="1" applyFill="1" applyBorder="1" applyAlignment="1" applyProtection="1">
      <alignment horizontal="center" vertical="center" wrapText="1"/>
      <protection locked="0"/>
    </xf>
    <xf numFmtId="0" fontId="17" fillId="28" borderId="12" xfId="0" applyFont="1" applyFill="1" applyBorder="1" applyAlignment="1" applyProtection="1">
      <alignment horizontal="center" vertical="center" wrapText="1"/>
      <protection locked="0"/>
    </xf>
    <xf numFmtId="0" fontId="17" fillId="25" borderId="12" xfId="0" applyFont="1" applyFill="1" applyBorder="1" applyAlignment="1">
      <alignment horizontal="center" vertical="center" wrapText="1"/>
    </xf>
    <xf numFmtId="0" fontId="6" fillId="29" borderId="12" xfId="0" applyFont="1" applyFill="1" applyBorder="1"/>
    <xf numFmtId="0" fontId="6" fillId="29" borderId="12" xfId="0" applyFont="1" applyFill="1" applyBorder="1" applyAlignment="1">
      <alignment textRotation="90" wrapText="1"/>
    </xf>
    <xf numFmtId="0" fontId="6" fillId="29" borderId="12" xfId="0" applyFont="1" applyFill="1" applyBorder="1" applyAlignment="1">
      <alignment wrapText="1"/>
    </xf>
    <xf numFmtId="0" fontId="6" fillId="25" borderId="12" xfId="0" applyFont="1" applyFill="1" applyBorder="1"/>
    <xf numFmtId="0" fontId="17" fillId="29" borderId="12" xfId="0" applyFont="1" applyFill="1" applyBorder="1" applyAlignment="1">
      <alignment horizontal="center" vertical="center" wrapText="1"/>
    </xf>
    <xf numFmtId="0" fontId="17" fillId="30" borderId="12" xfId="0" applyFont="1" applyFill="1" applyBorder="1" applyAlignment="1">
      <alignment horizontal="center" vertical="center" wrapText="1"/>
    </xf>
    <xf numFmtId="0" fontId="17" fillId="16" borderId="56" xfId="0" applyFont="1" applyFill="1" applyBorder="1" applyAlignment="1" applyProtection="1">
      <alignment horizontal="center" vertical="center" wrapText="1"/>
      <protection locked="0"/>
    </xf>
    <xf numFmtId="0" fontId="6" fillId="35" borderId="10" xfId="0" applyFont="1" applyFill="1" applyBorder="1"/>
    <xf numFmtId="0" fontId="6" fillId="35" borderId="10" xfId="0" applyFont="1" applyFill="1" applyBorder="1" applyAlignment="1">
      <alignment textRotation="90" wrapText="1"/>
    </xf>
    <xf numFmtId="0" fontId="6" fillId="35" borderId="10" xfId="0" applyFont="1" applyFill="1" applyBorder="1" applyAlignment="1">
      <alignment wrapText="1"/>
    </xf>
    <xf numFmtId="0" fontId="17" fillId="35" borderId="10" xfId="0" applyFont="1" applyFill="1" applyBorder="1" applyAlignment="1">
      <alignment horizontal="center" vertical="center" wrapText="1"/>
    </xf>
    <xf numFmtId="0" fontId="17" fillId="30" borderId="11" xfId="0" applyFont="1" applyFill="1" applyBorder="1" applyAlignment="1" applyProtection="1">
      <alignment horizontal="center" vertical="center" wrapText="1"/>
      <protection locked="0"/>
    </xf>
    <xf numFmtId="0" fontId="16" fillId="35" borderId="26" xfId="0" applyFont="1" applyFill="1" applyBorder="1" applyAlignment="1">
      <alignment vertical="center" wrapText="1"/>
    </xf>
    <xf numFmtId="0" fontId="16" fillId="35" borderId="11" xfId="0" applyFont="1" applyFill="1" applyBorder="1" applyAlignment="1">
      <alignment vertical="center" wrapText="1"/>
    </xf>
    <xf numFmtId="0" fontId="17" fillId="25" borderId="4" xfId="0" applyFont="1" applyFill="1" applyBorder="1" applyAlignment="1">
      <alignment horizontal="center" vertical="center" wrapText="1"/>
    </xf>
    <xf numFmtId="0" fontId="17" fillId="26" borderId="14" xfId="0" applyFont="1" applyFill="1" applyBorder="1" applyAlignment="1" applyProtection="1">
      <alignment horizontal="center" vertical="center" wrapText="1"/>
      <protection locked="0"/>
    </xf>
    <xf numFmtId="0" fontId="17" fillId="27" borderId="14" xfId="0" applyFont="1" applyFill="1" applyBorder="1" applyAlignment="1" applyProtection="1">
      <alignment horizontal="center" vertical="center" wrapText="1"/>
      <protection locked="0"/>
    </xf>
    <xf numFmtId="0" fontId="17" fillId="28" borderId="14" xfId="0" applyFont="1" applyFill="1" applyBorder="1" applyAlignment="1" applyProtection="1">
      <alignment horizontal="center" vertical="center" wrapText="1"/>
      <protection locked="0"/>
    </xf>
    <xf numFmtId="0" fontId="17" fillId="25" borderId="14" xfId="0" applyFont="1" applyFill="1" applyBorder="1" applyAlignment="1">
      <alignment horizontal="center" vertical="center" wrapText="1"/>
    </xf>
    <xf numFmtId="0" fontId="6" fillId="29" borderId="14" xfId="0" applyFont="1" applyFill="1" applyBorder="1"/>
    <xf numFmtId="0" fontId="6" fillId="29" borderId="14" xfId="0" applyFont="1" applyFill="1" applyBorder="1" applyAlignment="1">
      <alignment textRotation="90" wrapText="1"/>
    </xf>
    <xf numFmtId="0" fontId="6" fillId="29" borderId="14" xfId="0" applyFont="1" applyFill="1" applyBorder="1" applyAlignment="1">
      <alignment wrapText="1"/>
    </xf>
    <xf numFmtId="0" fontId="6" fillId="25" borderId="14" xfId="0" applyFont="1" applyFill="1" applyBorder="1"/>
    <xf numFmtId="0" fontId="17" fillId="29" borderId="14" xfId="0" applyFont="1" applyFill="1" applyBorder="1" applyAlignment="1">
      <alignment horizontal="center" vertical="center" wrapText="1"/>
    </xf>
    <xf numFmtId="0" fontId="17" fillId="30" borderId="14" xfId="0" applyFont="1" applyFill="1" applyBorder="1" applyAlignment="1">
      <alignment horizontal="center" vertical="center" wrapText="1"/>
    </xf>
    <xf numFmtId="0" fontId="17" fillId="30" borderId="14" xfId="0" applyFont="1" applyFill="1" applyBorder="1" applyAlignment="1" applyProtection="1">
      <alignment horizontal="center" vertical="center" wrapText="1"/>
      <protection locked="0"/>
    </xf>
    <xf numFmtId="0" fontId="17" fillId="25" borderId="2" xfId="0" applyFont="1" applyFill="1" applyBorder="1" applyAlignment="1">
      <alignment horizontal="center" vertical="center" wrapText="1"/>
    </xf>
    <xf numFmtId="0" fontId="16" fillId="35" borderId="3" xfId="0" applyFont="1" applyFill="1" applyBorder="1" applyAlignment="1">
      <alignment vertical="center" wrapText="1"/>
    </xf>
    <xf numFmtId="0" fontId="17" fillId="16" borderId="55" xfId="0" applyFont="1" applyFill="1" applyBorder="1" applyAlignment="1">
      <alignment horizontal="center" vertical="center" wrapText="1"/>
    </xf>
    <xf numFmtId="0" fontId="17" fillId="24" borderId="56" xfId="0" applyFont="1" applyFill="1" applyBorder="1" applyAlignment="1">
      <alignment horizontal="center" vertical="center" wrapText="1"/>
    </xf>
    <xf numFmtId="0" fontId="17" fillId="24" borderId="11" xfId="0" applyFont="1" applyFill="1" applyBorder="1" applyAlignment="1" applyProtection="1">
      <alignment horizontal="center" vertical="center" wrapText="1"/>
      <protection locked="0"/>
    </xf>
    <xf numFmtId="0" fontId="16" fillId="35" borderId="10" xfId="0" applyFont="1" applyFill="1" applyBorder="1" applyAlignment="1">
      <alignment vertical="center" wrapText="1"/>
    </xf>
    <xf numFmtId="0" fontId="16" fillId="35" borderId="9" xfId="0" applyFont="1" applyFill="1" applyBorder="1" applyAlignment="1">
      <alignment vertical="center" wrapText="1"/>
    </xf>
    <xf numFmtId="0" fontId="16" fillId="29" borderId="9" xfId="0" applyFont="1" applyFill="1" applyBorder="1" applyAlignment="1">
      <alignment vertical="center" wrapText="1"/>
    </xf>
    <xf numFmtId="0" fontId="16" fillId="25" borderId="9" xfId="0" applyFont="1" applyFill="1" applyBorder="1" applyAlignment="1">
      <alignment vertical="center" wrapText="1"/>
    </xf>
    <xf numFmtId="0" fontId="16" fillId="35" borderId="12" xfId="0" applyFont="1" applyFill="1" applyBorder="1" applyAlignment="1">
      <alignment vertical="center" wrapText="1"/>
    </xf>
    <xf numFmtId="0" fontId="16" fillId="35" borderId="21" xfId="0" applyFont="1" applyFill="1" applyBorder="1" applyAlignment="1">
      <alignment vertical="center" wrapText="1"/>
    </xf>
    <xf numFmtId="0" fontId="16" fillId="35" borderId="39" xfId="0" applyFont="1" applyFill="1" applyBorder="1" applyAlignment="1">
      <alignment vertical="center" wrapText="1"/>
    </xf>
    <xf numFmtId="0" fontId="6" fillId="35" borderId="14" xfId="0" applyFont="1" applyFill="1" applyBorder="1"/>
    <xf numFmtId="0" fontId="6" fillId="35" borderId="14" xfId="0" applyFont="1" applyFill="1" applyBorder="1" applyAlignment="1">
      <alignment textRotation="90" wrapText="1"/>
    </xf>
    <xf numFmtId="0" fontId="6" fillId="35" borderId="14" xfId="0" applyFont="1" applyFill="1" applyBorder="1" applyAlignment="1">
      <alignment wrapText="1"/>
    </xf>
    <xf numFmtId="0" fontId="17" fillId="35" borderId="14" xfId="0" applyFont="1" applyFill="1" applyBorder="1" applyAlignment="1">
      <alignment horizontal="center" vertical="center" wrapText="1"/>
    </xf>
    <xf numFmtId="0" fontId="16" fillId="25" borderId="11" xfId="0" applyFont="1" applyFill="1" applyBorder="1" applyAlignment="1">
      <alignment vertical="center" wrapText="1"/>
    </xf>
    <xf numFmtId="0" fontId="16" fillId="25" borderId="5" xfId="0" applyFont="1" applyFill="1" applyBorder="1" applyAlignment="1">
      <alignment vertical="center" wrapText="1"/>
    </xf>
    <xf numFmtId="0" fontId="6" fillId="35" borderId="12" xfId="0" applyFont="1" applyFill="1" applyBorder="1"/>
    <xf numFmtId="0" fontId="6" fillId="35" borderId="12" xfId="0" applyFont="1" applyFill="1" applyBorder="1" applyAlignment="1">
      <alignment textRotation="90" wrapText="1"/>
    </xf>
    <xf numFmtId="0" fontId="6" fillId="35" borderId="12" xfId="0" applyFont="1" applyFill="1" applyBorder="1" applyAlignment="1">
      <alignment wrapText="1"/>
    </xf>
    <xf numFmtId="0" fontId="17" fillId="35" borderId="12" xfId="0" applyFont="1" applyFill="1" applyBorder="1" applyAlignment="1">
      <alignment horizontal="center" vertical="center" wrapText="1"/>
    </xf>
    <xf numFmtId="0" fontId="17" fillId="25" borderId="13" xfId="0" applyFont="1" applyFill="1" applyBorder="1" applyAlignment="1">
      <alignment horizontal="center" vertical="center" wrapText="1"/>
    </xf>
    <xf numFmtId="0" fontId="16" fillId="35" borderId="59" xfId="0" applyFont="1" applyFill="1" applyBorder="1" applyAlignment="1">
      <alignment vertical="center" wrapText="1"/>
    </xf>
    <xf numFmtId="0" fontId="17" fillId="16" borderId="58" xfId="0" applyFont="1" applyFill="1" applyBorder="1" applyAlignment="1">
      <alignment horizontal="center" vertical="center" wrapText="1"/>
    </xf>
    <xf numFmtId="0" fontId="16" fillId="35" borderId="5" xfId="0" applyFont="1" applyFill="1" applyBorder="1" applyAlignment="1">
      <alignment vertical="center" wrapText="1"/>
    </xf>
    <xf numFmtId="0" fontId="6" fillId="35" borderId="35" xfId="0" applyFont="1" applyFill="1" applyBorder="1"/>
    <xf numFmtId="0" fontId="17" fillId="35" borderId="35" xfId="0" applyFont="1" applyFill="1" applyBorder="1" applyAlignment="1">
      <alignment horizontal="center" vertical="center" wrapText="1"/>
    </xf>
    <xf numFmtId="0" fontId="17" fillId="30" borderId="56" xfId="0" applyFont="1" applyFill="1" applyBorder="1" applyAlignment="1">
      <alignment horizontal="center" vertical="center" wrapText="1"/>
    </xf>
    <xf numFmtId="0" fontId="6" fillId="35" borderId="38" xfId="0" applyFont="1" applyFill="1" applyBorder="1"/>
    <xf numFmtId="0" fontId="17" fillId="35" borderId="2" xfId="0" applyFont="1" applyFill="1" applyBorder="1" applyAlignment="1">
      <alignment horizontal="center" vertical="center" wrapText="1"/>
    </xf>
    <xf numFmtId="0" fontId="17" fillId="35" borderId="11" xfId="0" applyFont="1" applyFill="1" applyBorder="1" applyAlignment="1">
      <alignment horizontal="center" vertical="center" wrapText="1"/>
    </xf>
    <xf numFmtId="0" fontId="6" fillId="35" borderId="32" xfId="0" applyFont="1" applyFill="1" applyBorder="1"/>
    <xf numFmtId="0" fontId="6" fillId="35" borderId="21" xfId="0" applyFont="1" applyFill="1" applyBorder="1"/>
    <xf numFmtId="0" fontId="17" fillId="35" borderId="8" xfId="0" applyFont="1" applyFill="1" applyBorder="1" applyAlignment="1">
      <alignment horizontal="center" vertical="center" wrapText="1"/>
    </xf>
    <xf numFmtId="0" fontId="6" fillId="35" borderId="23" xfId="0" applyFont="1" applyFill="1" applyBorder="1"/>
    <xf numFmtId="0" fontId="6" fillId="35" borderId="39" xfId="0" applyFont="1" applyFill="1" applyBorder="1"/>
    <xf numFmtId="0" fontId="17" fillId="35" borderId="13" xfId="0" applyFont="1" applyFill="1" applyBorder="1" applyAlignment="1">
      <alignment horizontal="center" vertical="center" wrapText="1"/>
    </xf>
    <xf numFmtId="0" fontId="17" fillId="35" borderId="15" xfId="0" applyFont="1" applyFill="1" applyBorder="1" applyAlignment="1">
      <alignment horizontal="center" vertical="center" wrapText="1"/>
    </xf>
    <xf numFmtId="0" fontId="6" fillId="29" borderId="38" xfId="0" applyFont="1" applyFill="1" applyBorder="1"/>
    <xf numFmtId="0" fontId="17" fillId="29" borderId="2" xfId="0" applyFont="1" applyFill="1" applyBorder="1" applyAlignment="1">
      <alignment horizontal="center" vertical="center" wrapText="1"/>
    </xf>
    <xf numFmtId="0" fontId="17" fillId="29" borderId="3" xfId="0" applyFont="1" applyFill="1" applyBorder="1" applyAlignment="1">
      <alignment horizontal="center" vertical="center" wrapText="1"/>
    </xf>
    <xf numFmtId="0" fontId="6" fillId="29" borderId="30" xfId="0" applyFont="1" applyFill="1" applyBorder="1"/>
    <xf numFmtId="0" fontId="17" fillId="30" borderId="38" xfId="0" applyFont="1" applyFill="1" applyBorder="1" applyAlignment="1" applyProtection="1">
      <alignment horizontal="center" vertical="center" wrapText="1"/>
      <protection locked="0"/>
    </xf>
    <xf numFmtId="0" fontId="17" fillId="34" borderId="3" xfId="0" applyFont="1" applyFill="1" applyBorder="1" applyAlignment="1">
      <alignment horizontal="center" vertical="center" wrapText="1"/>
    </xf>
    <xf numFmtId="0" fontId="6" fillId="29" borderId="40" xfId="0" applyFont="1" applyFill="1" applyBorder="1"/>
    <xf numFmtId="0" fontId="17" fillId="29" borderId="4" xfId="0" applyFont="1" applyFill="1" applyBorder="1" applyAlignment="1">
      <alignment horizontal="center" vertical="center" wrapText="1"/>
    </xf>
    <xf numFmtId="0" fontId="6" fillId="29" borderId="41" xfId="0" applyFont="1" applyFill="1" applyBorder="1"/>
    <xf numFmtId="0" fontId="17" fillId="30" borderId="39" xfId="0" applyFont="1" applyFill="1" applyBorder="1" applyAlignment="1" applyProtection="1">
      <alignment horizontal="center" vertical="center" wrapText="1"/>
      <protection locked="0"/>
    </xf>
    <xf numFmtId="0" fontId="17" fillId="34" borderId="4" xfId="0" applyFont="1" applyFill="1" applyBorder="1" applyAlignment="1">
      <alignment horizontal="center" vertical="center" wrapText="1"/>
    </xf>
    <xf numFmtId="0" fontId="17" fillId="34" borderId="5" xfId="0" applyFont="1" applyFill="1" applyBorder="1" applyAlignment="1">
      <alignment horizontal="center" vertical="center" wrapText="1"/>
    </xf>
    <xf numFmtId="0" fontId="17" fillId="26" borderId="61" xfId="0" applyFont="1" applyFill="1" applyBorder="1" applyAlignment="1">
      <alignment horizontal="center" vertical="center" wrapText="1"/>
    </xf>
    <xf numFmtId="0" fontId="17" fillId="26" borderId="13" xfId="0" applyFont="1" applyFill="1" applyBorder="1" applyAlignment="1">
      <alignment horizontal="center" vertical="center" wrapText="1"/>
    </xf>
    <xf numFmtId="0" fontId="17" fillId="27" borderId="14" xfId="0" applyFont="1" applyFill="1" applyBorder="1" applyAlignment="1">
      <alignment horizontal="center" vertical="center" wrapText="1"/>
    </xf>
    <xf numFmtId="0" fontId="17" fillId="28" borderId="14" xfId="0" applyFont="1" applyFill="1" applyBorder="1" applyAlignment="1">
      <alignment horizontal="center" vertical="center" wrapText="1"/>
    </xf>
    <xf numFmtId="0" fontId="6" fillId="29" borderId="39" xfId="0" applyFont="1" applyFill="1" applyBorder="1"/>
    <xf numFmtId="0" fontId="17" fillId="29" borderId="13" xfId="0" applyFont="1" applyFill="1" applyBorder="1" applyAlignment="1">
      <alignment horizontal="center" vertical="center" wrapText="1"/>
    </xf>
    <xf numFmtId="0" fontId="17" fillId="29" borderId="15" xfId="0" applyFont="1" applyFill="1" applyBorder="1" applyAlignment="1">
      <alignment horizontal="center" vertical="center" wrapText="1"/>
    </xf>
    <xf numFmtId="0" fontId="17" fillId="34" borderId="13" xfId="0" applyFont="1" applyFill="1" applyBorder="1" applyAlignment="1">
      <alignment horizontal="center" vertical="center" wrapText="1"/>
    </xf>
    <xf numFmtId="0" fontId="17" fillId="34" borderId="15" xfId="0" applyFont="1" applyFill="1" applyBorder="1" applyAlignment="1">
      <alignment horizontal="center" vertical="center" wrapText="1"/>
    </xf>
    <xf numFmtId="0" fontId="17" fillId="29" borderId="11" xfId="0" applyFont="1" applyFill="1" applyBorder="1" applyAlignment="1">
      <alignment horizontal="center" vertical="center" wrapText="1"/>
    </xf>
    <xf numFmtId="0" fontId="17" fillId="35" borderId="21" xfId="0" applyFont="1" applyFill="1" applyBorder="1" applyAlignment="1">
      <alignment horizontal="center" vertical="center" wrapText="1"/>
    </xf>
    <xf numFmtId="0" fontId="17" fillId="35" borderId="5" xfId="0" applyFont="1" applyFill="1" applyBorder="1" applyAlignment="1">
      <alignment horizontal="center" vertical="center" wrapText="1"/>
    </xf>
    <xf numFmtId="0" fontId="6" fillId="35" borderId="41" xfId="0" applyFont="1" applyFill="1" applyBorder="1"/>
    <xf numFmtId="0" fontId="17" fillId="35" borderId="39" xfId="0" applyFont="1" applyFill="1" applyBorder="1" applyAlignment="1">
      <alignment horizontal="center" vertical="center" wrapText="1"/>
    </xf>
    <xf numFmtId="0" fontId="6" fillId="35" borderId="40" xfId="0" applyFont="1" applyFill="1" applyBorder="1"/>
    <xf numFmtId="0" fontId="17" fillId="34" borderId="24" xfId="0" applyFont="1" applyFill="1" applyBorder="1" applyAlignment="1">
      <alignment horizontal="center" vertical="center" wrapText="1"/>
    </xf>
    <xf numFmtId="0" fontId="17" fillId="34" borderId="26" xfId="0" applyFont="1" applyFill="1" applyBorder="1" applyAlignment="1">
      <alignment horizontal="center" vertical="center" wrapText="1"/>
    </xf>
    <xf numFmtId="0" fontId="6" fillId="35" borderId="34" xfId="0" applyFont="1" applyFill="1" applyBorder="1"/>
    <xf numFmtId="0" fontId="17" fillId="35" borderId="67" xfId="0" applyFont="1" applyFill="1" applyBorder="1" applyAlignment="1">
      <alignment horizontal="center" vertical="center" wrapText="1"/>
    </xf>
    <xf numFmtId="0" fontId="17" fillId="35" borderId="66" xfId="0" applyFont="1" applyFill="1" applyBorder="1" applyAlignment="1">
      <alignment horizontal="center" vertical="center" wrapText="1"/>
    </xf>
    <xf numFmtId="0" fontId="18" fillId="0" borderId="54" xfId="0" applyFont="1" applyBorder="1" applyAlignment="1">
      <alignment horizontal="right" vertical="center" wrapText="1"/>
    </xf>
    <xf numFmtId="0" fontId="8" fillId="16" borderId="20" xfId="0" applyFont="1" applyFill="1" applyBorder="1" applyAlignment="1">
      <alignment horizontal="center" vertical="center" wrapText="1"/>
    </xf>
    <xf numFmtId="0" fontId="3" fillId="0" borderId="14" xfId="0" applyFont="1" applyBorder="1" applyAlignment="1">
      <alignment horizontal="center" vertical="center" wrapText="1"/>
    </xf>
    <xf numFmtId="0" fontId="8" fillId="14" borderId="41" xfId="0" applyFont="1" applyFill="1" applyBorder="1" applyAlignment="1">
      <alignment horizontal="center" vertical="center" wrapText="1"/>
    </xf>
    <xf numFmtId="0" fontId="8" fillId="14" borderId="15" xfId="0" applyFont="1" applyFill="1" applyBorder="1" applyAlignment="1">
      <alignment horizontal="center" vertical="center" textRotation="90" wrapText="1"/>
    </xf>
    <xf numFmtId="0" fontId="8" fillId="15" borderId="13" xfId="0" applyFont="1" applyFill="1" applyBorder="1" applyAlignment="1">
      <alignment horizontal="center" vertical="center" textRotation="90" wrapText="1"/>
    </xf>
    <xf numFmtId="0" fontId="8" fillId="15" borderId="15" xfId="0" applyFont="1" applyFill="1" applyBorder="1" applyAlignment="1">
      <alignment horizontal="center" vertical="center" wrapText="1"/>
    </xf>
    <xf numFmtId="0" fontId="8" fillId="17" borderId="13" xfId="0" applyFont="1" applyFill="1" applyBorder="1" applyAlignment="1">
      <alignment horizontal="center" vertical="center" textRotation="90" wrapText="1"/>
    </xf>
    <xf numFmtId="0" fontId="8" fillId="17" borderId="15"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9" fillId="0" borderId="14" xfId="0" applyFont="1" applyBorder="1" applyAlignment="1">
      <alignment textRotation="90"/>
    </xf>
    <xf numFmtId="0" fontId="14" fillId="7" borderId="14" xfId="0" applyFont="1" applyFill="1" applyBorder="1" applyAlignment="1">
      <alignment horizontal="center" vertical="center" textRotation="90" wrapText="1"/>
    </xf>
    <xf numFmtId="0" fontId="15" fillId="13" borderId="14" xfId="0" applyFont="1" applyFill="1" applyBorder="1" applyAlignment="1">
      <alignment horizontal="center" vertical="center" textRotation="90" wrapText="1"/>
    </xf>
    <xf numFmtId="0" fontId="14" fillId="8" borderId="14" xfId="0" applyFont="1" applyFill="1" applyBorder="1" applyAlignment="1">
      <alignment horizontal="center" vertical="center" textRotation="90" wrapText="1"/>
    </xf>
    <xf numFmtId="0" fontId="14" fillId="10" borderId="14" xfId="0" applyFont="1" applyFill="1" applyBorder="1" applyAlignment="1">
      <alignment horizontal="center" vertical="center" textRotation="90" wrapText="1"/>
    </xf>
    <xf numFmtId="0" fontId="14" fillId="9" borderId="14" xfId="0" applyFont="1" applyFill="1" applyBorder="1" applyAlignment="1">
      <alignment horizontal="center" vertical="center" textRotation="90" wrapText="1"/>
    </xf>
    <xf numFmtId="0" fontId="14" fillId="11" borderId="14" xfId="0" applyFont="1" applyFill="1" applyBorder="1" applyAlignment="1">
      <alignment horizontal="center" vertical="center" textRotation="90" wrapText="1"/>
    </xf>
    <xf numFmtId="0" fontId="14" fillId="12" borderId="14" xfId="0" applyFont="1" applyFill="1" applyBorder="1" applyAlignment="1">
      <alignment horizontal="center" vertical="center" textRotation="90" wrapText="1"/>
    </xf>
    <xf numFmtId="0" fontId="9" fillId="4" borderId="14" xfId="0" applyFont="1" applyFill="1" applyBorder="1" applyAlignment="1">
      <alignment textRotation="90"/>
    </xf>
    <xf numFmtId="0" fontId="8" fillId="6" borderId="14" xfId="0" applyFont="1" applyFill="1" applyBorder="1" applyAlignment="1">
      <alignment horizontal="center" vertical="center" wrapText="1"/>
    </xf>
    <xf numFmtId="0" fontId="9" fillId="4" borderId="14" xfId="0" applyFont="1" applyFill="1" applyBorder="1" applyAlignment="1">
      <alignment textRotation="90" wrapText="1"/>
    </xf>
    <xf numFmtId="0" fontId="8" fillId="6" borderId="15" xfId="0" applyFont="1" applyFill="1" applyBorder="1" applyAlignment="1">
      <alignment horizontal="center" vertical="center" wrapText="1"/>
    </xf>
    <xf numFmtId="0" fontId="8" fillId="16" borderId="13" xfId="0" applyFont="1" applyFill="1" applyBorder="1" applyAlignment="1">
      <alignment horizontal="center" vertical="center" wrapText="1"/>
    </xf>
    <xf numFmtId="0" fontId="8" fillId="16" borderId="72" xfId="0" applyFont="1" applyFill="1" applyBorder="1" applyAlignment="1">
      <alignment horizontal="center" vertical="center" wrapText="1"/>
    </xf>
    <xf numFmtId="0" fontId="8" fillId="16" borderId="36" xfId="0" applyFont="1" applyFill="1" applyBorder="1" applyAlignment="1">
      <alignment horizontal="center" vertical="center" wrapText="1"/>
    </xf>
    <xf numFmtId="0" fontId="17" fillId="14" borderId="25" xfId="0" applyFont="1" applyFill="1" applyBorder="1" applyAlignment="1" applyProtection="1">
      <alignment horizontal="center" vertical="center" wrapText="1"/>
      <protection locked="0"/>
    </xf>
    <xf numFmtId="0" fontId="17" fillId="15" borderId="25" xfId="0" applyFont="1" applyFill="1" applyBorder="1" applyAlignment="1" applyProtection="1">
      <alignment horizontal="center" vertical="center" wrapText="1"/>
      <protection locked="0"/>
    </xf>
    <xf numFmtId="0" fontId="17" fillId="17" borderId="25" xfId="0" applyFont="1" applyFill="1" applyBorder="1" applyAlignment="1" applyProtection="1">
      <alignment horizontal="center" vertical="center" wrapText="1"/>
      <protection locked="0"/>
    </xf>
    <xf numFmtId="0" fontId="17" fillId="4" borderId="25" xfId="0" applyFont="1" applyFill="1" applyBorder="1" applyAlignment="1">
      <alignment horizontal="center" vertical="center" wrapText="1"/>
    </xf>
    <xf numFmtId="0" fontId="6" fillId="35" borderId="25" xfId="0" applyFont="1" applyFill="1" applyBorder="1" applyAlignment="1">
      <alignment textRotation="90" wrapText="1"/>
    </xf>
    <xf numFmtId="0" fontId="6" fillId="35" borderId="25" xfId="0" applyFont="1" applyFill="1" applyBorder="1" applyAlignment="1">
      <alignment wrapText="1"/>
    </xf>
    <xf numFmtId="0" fontId="6" fillId="4" borderId="25" xfId="0" applyFont="1" applyFill="1" applyBorder="1"/>
    <xf numFmtId="0" fontId="17" fillId="16" borderId="21" xfId="0" applyFont="1" applyFill="1" applyBorder="1" applyAlignment="1">
      <alignment horizontal="center" vertical="center" wrapText="1"/>
    </xf>
    <xf numFmtId="0" fontId="17" fillId="16" borderId="59" xfId="0" applyFont="1" applyFill="1" applyBorder="1" applyAlignment="1">
      <alignment horizontal="center" vertical="center" wrapText="1"/>
    </xf>
    <xf numFmtId="0" fontId="17" fillId="16" borderId="26" xfId="0" applyFont="1" applyFill="1" applyBorder="1" applyAlignment="1">
      <alignment horizontal="center" vertical="center" wrapText="1"/>
    </xf>
    <xf numFmtId="0" fontId="17" fillId="16" borderId="11" xfId="0" applyFont="1" applyFill="1" applyBorder="1" applyAlignment="1">
      <alignment horizontal="center" vertical="center" wrapText="1"/>
    </xf>
    <xf numFmtId="0" fontId="17" fillId="16" borderId="40" xfId="0" applyFont="1" applyFill="1" applyBorder="1" applyAlignment="1">
      <alignment horizontal="center" vertical="center" wrapText="1"/>
    </xf>
    <xf numFmtId="0" fontId="17" fillId="16" borderId="5" xfId="0" applyFont="1" applyFill="1" applyBorder="1" applyAlignment="1">
      <alignment horizontal="center" vertical="center" wrapText="1"/>
    </xf>
    <xf numFmtId="0" fontId="3" fillId="0" borderId="57" xfId="0" applyFont="1" applyBorder="1" applyAlignment="1">
      <alignment horizontal="center" vertical="center" wrapText="1"/>
    </xf>
    <xf numFmtId="0" fontId="17" fillId="16" borderId="26" xfId="0" applyFont="1" applyFill="1" applyBorder="1" applyAlignment="1" applyProtection="1">
      <alignment horizontal="center" vertical="center" wrapText="1"/>
      <protection locked="0"/>
    </xf>
    <xf numFmtId="0" fontId="38" fillId="0" borderId="9" xfId="0" applyFont="1" applyBorder="1"/>
    <xf numFmtId="0" fontId="38" fillId="0" borderId="9" xfId="0" applyFont="1" applyBorder="1" applyAlignment="1">
      <alignment vertical="center" wrapText="1"/>
    </xf>
    <xf numFmtId="0" fontId="38" fillId="0" borderId="9" xfId="0" applyFont="1" applyBorder="1" applyAlignment="1">
      <alignment wrapText="1"/>
    </xf>
    <xf numFmtId="0" fontId="38" fillId="0" borderId="9" xfId="0" applyFont="1" applyBorder="1" applyAlignment="1">
      <alignment horizontal="right"/>
    </xf>
    <xf numFmtId="0" fontId="38" fillId="0" borderId="9" xfId="0" applyFont="1" applyBorder="1" applyAlignment="1">
      <alignment vertical="center"/>
    </xf>
    <xf numFmtId="0" fontId="0" fillId="0" borderId="9" xfId="0" applyBorder="1" applyAlignment="1">
      <alignment vertical="center"/>
    </xf>
    <xf numFmtId="0" fontId="0" fillId="0" borderId="9" xfId="0" applyBorder="1" applyAlignment="1">
      <alignment horizontal="right" vertical="center"/>
    </xf>
    <xf numFmtId="0" fontId="17" fillId="14" borderId="74" xfId="0" applyFont="1" applyFill="1" applyBorder="1" applyAlignment="1" applyProtection="1">
      <alignment horizontal="center" vertical="center" wrapText="1"/>
      <protection locked="0"/>
    </xf>
    <xf numFmtId="0" fontId="17" fillId="14" borderId="72" xfId="0" applyFont="1" applyFill="1" applyBorder="1" applyAlignment="1" applyProtection="1">
      <alignment horizontal="center" vertical="center" wrapText="1"/>
      <protection locked="0"/>
    </xf>
    <xf numFmtId="0" fontId="17" fillId="15" borderId="72" xfId="0" applyFont="1" applyFill="1" applyBorder="1" applyAlignment="1" applyProtection="1">
      <alignment horizontal="center" vertical="center" wrapText="1"/>
      <protection locked="0"/>
    </xf>
    <xf numFmtId="0" fontId="17" fillId="17" borderId="72" xfId="0" applyFont="1" applyFill="1" applyBorder="1" applyAlignment="1" applyProtection="1">
      <alignment horizontal="center" vertical="center" wrapText="1"/>
      <protection locked="0"/>
    </xf>
    <xf numFmtId="0" fontId="17" fillId="4" borderId="72" xfId="0" applyFont="1" applyFill="1" applyBorder="1" applyAlignment="1">
      <alignment horizontal="center" vertical="center" wrapText="1"/>
    </xf>
    <xf numFmtId="0" fontId="6" fillId="35" borderId="72" xfId="0" applyFont="1" applyFill="1" applyBorder="1"/>
    <xf numFmtId="0" fontId="6" fillId="35" borderId="72" xfId="0" applyFont="1" applyFill="1" applyBorder="1" applyAlignment="1">
      <alignment textRotation="90" wrapText="1"/>
    </xf>
    <xf numFmtId="0" fontId="6" fillId="35" borderId="72" xfId="0" applyFont="1" applyFill="1" applyBorder="1" applyAlignment="1">
      <alignment wrapText="1"/>
    </xf>
    <xf numFmtId="0" fontId="17" fillId="35" borderId="72" xfId="0" applyFont="1" applyFill="1" applyBorder="1" applyAlignment="1">
      <alignment horizontal="center" vertical="center" wrapText="1"/>
    </xf>
    <xf numFmtId="0" fontId="17" fillId="16" borderId="72" xfId="0" applyFont="1" applyFill="1" applyBorder="1" applyAlignment="1">
      <alignment horizontal="center" vertical="center" wrapText="1"/>
    </xf>
    <xf numFmtId="0" fontId="17" fillId="26" borderId="23" xfId="0" applyFont="1" applyFill="1" applyBorder="1" applyAlignment="1" applyProtection="1">
      <alignment horizontal="center" vertical="center" wrapText="1"/>
      <protection locked="0"/>
    </xf>
    <xf numFmtId="0" fontId="38" fillId="0" borderId="9" xfId="0" applyFont="1" applyBorder="1" applyAlignment="1">
      <alignment horizontal="right" vertical="center"/>
    </xf>
    <xf numFmtId="0" fontId="38" fillId="0" borderId="9" xfId="0" applyFont="1" applyBorder="1" applyAlignment="1">
      <alignment horizontal="left" vertical="center" wrapText="1"/>
    </xf>
    <xf numFmtId="0" fontId="16" fillId="0" borderId="9" xfId="0" applyFont="1" applyBorder="1"/>
    <xf numFmtId="0" fontId="16" fillId="0" borderId="9" xfId="0" applyFont="1" applyBorder="1" applyAlignment="1">
      <alignment vertical="center" wrapText="1"/>
    </xf>
    <xf numFmtId="0" fontId="16" fillId="35" borderId="42" xfId="0" applyFont="1" applyFill="1" applyBorder="1" applyAlignment="1">
      <alignment vertical="center" wrapText="1"/>
    </xf>
    <xf numFmtId="0" fontId="17" fillId="4" borderId="17" xfId="0" applyFont="1" applyFill="1" applyBorder="1" applyAlignment="1">
      <alignment horizontal="center" vertical="center" wrapText="1"/>
    </xf>
    <xf numFmtId="0" fontId="17" fillId="25" borderId="17" xfId="0" applyFont="1" applyFill="1" applyBorder="1" applyAlignment="1">
      <alignment horizontal="center" vertical="center" wrapText="1"/>
    </xf>
    <xf numFmtId="0" fontId="16" fillId="35" borderId="47" xfId="0" applyFont="1" applyFill="1" applyBorder="1" applyAlignment="1">
      <alignment vertical="center" wrapText="1"/>
    </xf>
    <xf numFmtId="0" fontId="16" fillId="29" borderId="47" xfId="0" applyFont="1" applyFill="1" applyBorder="1" applyAlignment="1">
      <alignment vertical="center" wrapText="1"/>
    </xf>
    <xf numFmtId="0" fontId="17" fillId="14" borderId="24" xfId="0" applyFont="1" applyFill="1" applyBorder="1" applyAlignment="1" applyProtection="1">
      <alignment horizontal="center" vertical="center" wrapText="1"/>
      <protection locked="0"/>
    </xf>
    <xf numFmtId="0" fontId="17" fillId="4" borderId="16"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16" borderId="37" xfId="0" applyFont="1" applyFill="1" applyBorder="1" applyAlignment="1">
      <alignment horizontal="center" vertical="center" wrapText="1"/>
    </xf>
    <xf numFmtId="0" fontId="17" fillId="25" borderId="24" xfId="0" applyFont="1" applyFill="1" applyBorder="1" applyAlignment="1">
      <alignment horizontal="center" vertical="center" wrapText="1"/>
    </xf>
    <xf numFmtId="0" fontId="8" fillId="16" borderId="38" xfId="0" applyFont="1" applyFill="1" applyBorder="1" applyAlignment="1">
      <alignment horizontal="center" vertical="center" wrapText="1"/>
    </xf>
    <xf numFmtId="0" fontId="16" fillId="25" borderId="42" xfId="0" applyFont="1" applyFill="1" applyBorder="1" applyAlignment="1">
      <alignment vertical="center" wrapText="1"/>
    </xf>
    <xf numFmtId="0" fontId="17" fillId="15" borderId="9" xfId="0" quotePrefix="1" applyFont="1" applyFill="1" applyBorder="1" applyAlignment="1" applyProtection="1">
      <alignment horizontal="center" vertical="center" wrapText="1"/>
      <protection locked="0"/>
    </xf>
    <xf numFmtId="0" fontId="17" fillId="17" borderId="9" xfId="0" quotePrefix="1" applyFont="1" applyFill="1" applyBorder="1" applyAlignment="1" applyProtection="1">
      <alignment horizontal="center" vertical="center" wrapText="1"/>
      <protection locked="0"/>
    </xf>
    <xf numFmtId="0" fontId="17" fillId="14" borderId="23" xfId="0" quotePrefix="1" applyFont="1" applyFill="1" applyBorder="1" applyAlignment="1" applyProtection="1">
      <alignment horizontal="center" vertical="center" wrapText="1"/>
      <protection locked="0"/>
    </xf>
    <xf numFmtId="0" fontId="17" fillId="16" borderId="11" xfId="0" quotePrefix="1" applyFont="1" applyFill="1" applyBorder="1" applyAlignment="1" applyProtection="1">
      <alignment horizontal="center" vertical="center" wrapText="1"/>
      <protection locked="0"/>
    </xf>
    <xf numFmtId="0" fontId="17" fillId="26" borderId="9" xfId="0" quotePrefix="1" applyFont="1" applyFill="1" applyBorder="1" applyAlignment="1" applyProtection="1">
      <alignment horizontal="center" vertical="center" wrapText="1"/>
      <protection locked="0"/>
    </xf>
    <xf numFmtId="0" fontId="17" fillId="27" borderId="9" xfId="0" quotePrefix="1" applyFont="1" applyFill="1" applyBorder="1" applyAlignment="1" applyProtection="1">
      <alignment horizontal="center" vertical="center" wrapText="1"/>
      <protection locked="0"/>
    </xf>
    <xf numFmtId="0" fontId="17" fillId="28" borderId="9" xfId="0" quotePrefix="1" applyFont="1" applyFill="1" applyBorder="1" applyAlignment="1" applyProtection="1">
      <alignment horizontal="center" vertical="center" wrapText="1"/>
      <protection locked="0"/>
    </xf>
    <xf numFmtId="0" fontId="17" fillId="30" borderId="11" xfId="0" quotePrefix="1" applyFont="1" applyFill="1" applyBorder="1" applyAlignment="1" applyProtection="1">
      <alignment horizontal="center" vertical="center" wrapText="1"/>
      <protection locked="0"/>
    </xf>
    <xf numFmtId="0" fontId="17" fillId="19" borderId="9" xfId="0" quotePrefix="1" applyFont="1" applyFill="1" applyBorder="1" applyAlignment="1" applyProtection="1">
      <alignment horizontal="center" vertical="center" wrapText="1"/>
      <protection locked="0"/>
    </xf>
    <xf numFmtId="0" fontId="17" fillId="20" borderId="9" xfId="0" quotePrefix="1" applyFont="1" applyFill="1" applyBorder="1" applyAlignment="1" applyProtection="1">
      <alignment horizontal="center" vertical="center" wrapText="1"/>
      <protection locked="0"/>
    </xf>
    <xf numFmtId="0" fontId="17" fillId="14" borderId="8" xfId="0" quotePrefix="1" applyFont="1" applyFill="1" applyBorder="1" applyAlignment="1" applyProtection="1">
      <alignment horizontal="center" vertical="center" wrapText="1"/>
      <protection locked="0"/>
    </xf>
    <xf numFmtId="0" fontId="17" fillId="14" borderId="25" xfId="0" quotePrefix="1" applyFont="1" applyFill="1" applyBorder="1" applyAlignment="1" applyProtection="1">
      <alignment horizontal="center" vertical="center" wrapText="1"/>
      <protection locked="0"/>
    </xf>
    <xf numFmtId="0" fontId="17" fillId="16" borderId="26" xfId="0" quotePrefix="1" applyFont="1" applyFill="1" applyBorder="1" applyAlignment="1" applyProtection="1">
      <alignment horizontal="center" vertical="center" wrapText="1"/>
      <protection locked="0"/>
    </xf>
    <xf numFmtId="0" fontId="17" fillId="14" borderId="32" xfId="0" quotePrefix="1" applyFont="1" applyFill="1" applyBorder="1" applyAlignment="1" applyProtection="1">
      <alignment horizontal="center" vertical="center" wrapText="1"/>
      <protection locked="0"/>
    </xf>
    <xf numFmtId="0" fontId="17" fillId="15" borderId="25" xfId="0" quotePrefix="1" applyFont="1" applyFill="1" applyBorder="1" applyAlignment="1" applyProtection="1">
      <alignment horizontal="center" vertical="center" wrapText="1"/>
      <protection locked="0"/>
    </xf>
    <xf numFmtId="0" fontId="17" fillId="16" borderId="59" xfId="0" quotePrefix="1" applyFont="1" applyFill="1" applyBorder="1" applyAlignment="1" applyProtection="1">
      <alignment horizontal="center" vertical="center" wrapText="1"/>
      <protection locked="0"/>
    </xf>
    <xf numFmtId="0" fontId="17" fillId="14" borderId="34" xfId="0" quotePrefix="1" applyFont="1" applyFill="1" applyBorder="1" applyAlignment="1" applyProtection="1">
      <alignment horizontal="center" vertical="center" wrapText="1"/>
      <protection locked="0"/>
    </xf>
    <xf numFmtId="0" fontId="17" fillId="16" borderId="40" xfId="0" quotePrefix="1" applyFont="1" applyFill="1" applyBorder="1" applyAlignment="1" applyProtection="1">
      <alignment horizontal="center" vertical="center" wrapText="1"/>
      <protection locked="0"/>
    </xf>
    <xf numFmtId="0" fontId="17" fillId="17" borderId="12" xfId="0" quotePrefix="1" applyFont="1" applyFill="1" applyBorder="1" applyAlignment="1" applyProtection="1">
      <alignment horizontal="center" vertical="center" wrapText="1"/>
      <protection locked="0"/>
    </xf>
    <xf numFmtId="0" fontId="17" fillId="16" borderId="73" xfId="0" quotePrefix="1" applyFont="1" applyFill="1" applyBorder="1" applyAlignment="1" applyProtection="1">
      <alignment horizontal="center" vertical="center" wrapText="1"/>
      <protection locked="0"/>
    </xf>
    <xf numFmtId="0" fontId="6" fillId="4" borderId="0" xfId="0" applyFont="1" applyFill="1" applyAlignment="1">
      <alignment horizontal="center"/>
    </xf>
    <xf numFmtId="0" fontId="0" fillId="0" borderId="0" xfId="0" applyAlignment="1">
      <alignment horizontal="center" wrapText="1"/>
    </xf>
    <xf numFmtId="0" fontId="3" fillId="6" borderId="54" xfId="0" applyFont="1" applyFill="1" applyBorder="1" applyAlignment="1">
      <alignment horizontal="center" vertical="center" wrapText="1"/>
    </xf>
    <xf numFmtId="0" fontId="3" fillId="6" borderId="30" xfId="0" applyFont="1" applyFill="1" applyBorder="1" applyAlignment="1">
      <alignment horizontal="center" vertical="center" wrapText="1"/>
    </xf>
    <xf numFmtId="0" fontId="9" fillId="0" borderId="12" xfId="0" applyFont="1" applyBorder="1" applyAlignment="1">
      <alignment horizontal="center" textRotation="90"/>
    </xf>
    <xf numFmtId="0" fontId="9" fillId="4" borderId="12" xfId="0" applyFont="1" applyFill="1" applyBorder="1" applyAlignment="1">
      <alignment horizontal="center" textRotation="90"/>
    </xf>
    <xf numFmtId="0" fontId="9" fillId="4" borderId="12" xfId="0" applyFont="1" applyFill="1" applyBorder="1" applyAlignment="1">
      <alignment horizontal="center" textRotation="90" wrapText="1"/>
    </xf>
    <xf numFmtId="0" fontId="6" fillId="35" borderId="9" xfId="0" applyFont="1" applyFill="1" applyBorder="1" applyAlignment="1">
      <alignment horizontal="center"/>
    </xf>
    <xf numFmtId="0" fontId="6" fillId="35" borderId="9" xfId="0" applyFont="1" applyFill="1" applyBorder="1" applyAlignment="1">
      <alignment horizontal="center" textRotation="90" wrapText="1"/>
    </xf>
    <xf numFmtId="0" fontId="6" fillId="35" borderId="9" xfId="0" applyFont="1" applyFill="1" applyBorder="1" applyAlignment="1">
      <alignment horizontal="center" wrapText="1"/>
    </xf>
    <xf numFmtId="0" fontId="6" fillId="4" borderId="9" xfId="0" applyFont="1" applyFill="1" applyBorder="1" applyAlignment="1">
      <alignment horizontal="center"/>
    </xf>
    <xf numFmtId="0" fontId="6" fillId="29" borderId="9" xfId="0" applyFont="1" applyFill="1" applyBorder="1" applyAlignment="1">
      <alignment horizontal="center"/>
    </xf>
    <xf numFmtId="0" fontId="6" fillId="25" borderId="9" xfId="0" applyFont="1" applyFill="1" applyBorder="1" applyAlignment="1">
      <alignment horizontal="center"/>
    </xf>
    <xf numFmtId="0" fontId="6" fillId="0" borderId="0" xfId="0" applyFont="1" applyAlignment="1">
      <alignment horizontal="center"/>
    </xf>
    <xf numFmtId="0" fontId="17" fillId="26" borderId="30" xfId="0" quotePrefix="1" applyFont="1" applyFill="1" applyBorder="1" applyAlignment="1" applyProtection="1">
      <alignment horizontal="center" vertical="center" wrapText="1"/>
      <protection locked="0"/>
    </xf>
    <xf numFmtId="0" fontId="17" fillId="30" borderId="3" xfId="0" quotePrefix="1" applyFont="1" applyFill="1" applyBorder="1" applyAlignment="1" applyProtection="1">
      <alignment horizontal="center" vertical="center" wrapText="1"/>
      <protection locked="0"/>
    </xf>
    <xf numFmtId="0" fontId="17" fillId="26" borderId="34" xfId="0" quotePrefix="1" applyFont="1" applyFill="1" applyBorder="1" applyAlignment="1" applyProtection="1">
      <alignment horizontal="center" vertical="center" wrapText="1"/>
      <protection locked="0"/>
    </xf>
    <xf numFmtId="0" fontId="17" fillId="30" borderId="5" xfId="0" quotePrefix="1" applyFont="1" applyFill="1" applyBorder="1" applyAlignment="1" applyProtection="1">
      <alignment horizontal="center" vertical="center" wrapText="1"/>
      <protection locked="0"/>
    </xf>
    <xf numFmtId="0" fontId="17" fillId="14" borderId="9" xfId="0" quotePrefix="1" applyFont="1" applyFill="1" applyBorder="1" applyAlignment="1" applyProtection="1">
      <alignment horizontal="center" vertical="center" wrapText="1"/>
      <protection locked="0"/>
    </xf>
    <xf numFmtId="0" fontId="17" fillId="16" borderId="3" xfId="0" quotePrefix="1" applyFont="1" applyFill="1" applyBorder="1" applyAlignment="1" applyProtection="1">
      <alignment horizontal="center" vertical="center" wrapText="1"/>
      <protection locked="0"/>
    </xf>
    <xf numFmtId="0" fontId="17" fillId="14" borderId="10" xfId="0" quotePrefix="1" applyFont="1" applyFill="1" applyBorder="1" applyAlignment="1" applyProtection="1">
      <alignment horizontal="center" vertical="center" wrapText="1"/>
      <protection locked="0"/>
    </xf>
    <xf numFmtId="0" fontId="17" fillId="17" borderId="10" xfId="0" quotePrefix="1" applyFont="1" applyFill="1" applyBorder="1" applyAlignment="1" applyProtection="1">
      <alignment horizontal="center" vertical="center" wrapText="1"/>
      <protection locked="0"/>
    </xf>
    <xf numFmtId="0" fontId="17" fillId="26" borderId="14" xfId="0" quotePrefix="1" applyFont="1" applyFill="1" applyBorder="1" applyAlignment="1" applyProtection="1">
      <alignment horizontal="center" vertical="center" wrapText="1"/>
      <protection locked="0"/>
    </xf>
    <xf numFmtId="0" fontId="17" fillId="30" borderId="15" xfId="0" quotePrefix="1" applyFont="1" applyFill="1" applyBorder="1" applyAlignment="1" applyProtection="1">
      <alignment horizontal="center" vertical="center" wrapText="1"/>
      <protection locked="0"/>
    </xf>
    <xf numFmtId="0" fontId="17" fillId="14" borderId="12" xfId="0" quotePrefix="1" applyFont="1" applyFill="1" applyBorder="1" applyAlignment="1" applyProtection="1">
      <alignment horizontal="center" vertical="center" wrapText="1"/>
      <protection locked="0"/>
    </xf>
    <xf numFmtId="0" fontId="17" fillId="16" borderId="5" xfId="0" quotePrefix="1" applyFont="1" applyFill="1" applyBorder="1" applyAlignment="1" applyProtection="1">
      <alignment horizontal="center" vertical="center" wrapText="1"/>
      <protection locked="0"/>
    </xf>
    <xf numFmtId="0" fontId="17" fillId="26" borderId="41" xfId="0" quotePrefix="1" applyFont="1" applyFill="1" applyBorder="1" applyAlignment="1" applyProtection="1">
      <alignment horizontal="center" vertical="center" wrapText="1"/>
      <protection locked="0"/>
    </xf>
    <xf numFmtId="0" fontId="17" fillId="27" borderId="14" xfId="0" quotePrefix="1" applyFont="1" applyFill="1" applyBorder="1" applyAlignment="1" applyProtection="1">
      <alignment horizontal="center" vertical="center" wrapText="1"/>
      <protection locked="0"/>
    </xf>
    <xf numFmtId="0" fontId="17" fillId="28" borderId="14" xfId="0" quotePrefix="1" applyFont="1" applyFill="1" applyBorder="1" applyAlignment="1" applyProtection="1">
      <alignment horizontal="center" vertical="center" wrapText="1"/>
      <protection locked="0"/>
    </xf>
    <xf numFmtId="0" fontId="17" fillId="28" borderId="12" xfId="0" quotePrefix="1" applyFont="1" applyFill="1" applyBorder="1" applyAlignment="1" applyProtection="1">
      <alignment horizontal="center" vertical="center" wrapText="1"/>
      <protection locked="0"/>
    </xf>
    <xf numFmtId="0" fontId="17" fillId="17" borderId="72" xfId="0" quotePrefix="1" applyFont="1" applyFill="1" applyBorder="1" applyAlignment="1" applyProtection="1">
      <alignment horizontal="center" vertical="center" wrapText="1"/>
      <protection locked="0"/>
    </xf>
    <xf numFmtId="0" fontId="17" fillId="16" borderId="72" xfId="0" quotePrefix="1" applyFont="1" applyFill="1" applyBorder="1" applyAlignment="1">
      <alignment horizontal="center" vertical="center" wrapText="1"/>
    </xf>
    <xf numFmtId="0" fontId="17" fillId="14" borderId="2" xfId="0" quotePrefix="1" applyFont="1" applyFill="1" applyBorder="1" applyAlignment="1" applyProtection="1">
      <alignment horizontal="center" vertical="center" wrapText="1"/>
      <protection locked="0"/>
    </xf>
    <xf numFmtId="0" fontId="17" fillId="16" borderId="10" xfId="0" quotePrefix="1" applyFont="1" applyFill="1" applyBorder="1" applyAlignment="1">
      <alignment horizontal="center" vertical="center" wrapText="1"/>
    </xf>
    <xf numFmtId="0" fontId="17" fillId="14" borderId="24" xfId="0" quotePrefix="1" applyFont="1" applyFill="1" applyBorder="1" applyAlignment="1" applyProtection="1">
      <alignment horizontal="center" vertical="center" wrapText="1"/>
      <protection locked="0"/>
    </xf>
    <xf numFmtId="0" fontId="17" fillId="16" borderId="25" xfId="0" quotePrefix="1" applyFont="1" applyFill="1" applyBorder="1" applyAlignment="1">
      <alignment horizontal="center" vertical="center" wrapText="1"/>
    </xf>
    <xf numFmtId="0" fontId="17" fillId="17" borderId="25" xfId="0" quotePrefix="1" applyFont="1" applyFill="1" applyBorder="1" applyAlignment="1" applyProtection="1">
      <alignment horizontal="center" vertical="center" wrapText="1"/>
      <protection locked="0"/>
    </xf>
    <xf numFmtId="0" fontId="17" fillId="16" borderId="9" xfId="0" quotePrefix="1" applyFont="1" applyFill="1" applyBorder="1" applyAlignment="1">
      <alignment horizontal="center" vertical="center" wrapText="1"/>
    </xf>
    <xf numFmtId="0" fontId="17" fillId="26" borderId="23" xfId="0" quotePrefix="1" applyFont="1" applyFill="1" applyBorder="1" applyAlignment="1" applyProtection="1">
      <alignment horizontal="center" vertical="center" wrapText="1"/>
      <protection locked="0"/>
    </xf>
    <xf numFmtId="0" fontId="17" fillId="30" borderId="9" xfId="0" quotePrefix="1" applyFont="1" applyFill="1" applyBorder="1" applyAlignment="1">
      <alignment horizontal="center" vertical="center" wrapText="1"/>
    </xf>
    <xf numFmtId="0" fontId="17" fillId="4" borderId="65" xfId="0" applyFont="1" applyFill="1" applyBorder="1" applyAlignment="1">
      <alignment horizontal="center" vertical="center" wrapText="1"/>
    </xf>
    <xf numFmtId="0" fontId="6" fillId="35" borderId="0" xfId="0" applyFont="1" applyFill="1"/>
    <xf numFmtId="0" fontId="17" fillId="35" borderId="0" xfId="0" applyFont="1" applyFill="1" applyAlignment="1">
      <alignment horizontal="center" vertical="center" wrapText="1"/>
    </xf>
    <xf numFmtId="0" fontId="17" fillId="16" borderId="0" xfId="0" applyFont="1" applyFill="1" applyAlignment="1" applyProtection="1">
      <alignment horizontal="center" vertical="center" wrapText="1"/>
      <protection locked="0"/>
    </xf>
    <xf numFmtId="0" fontId="17" fillId="14" borderId="9" xfId="0" applyFont="1" applyFill="1" applyBorder="1" applyAlignment="1">
      <alignment horizontal="center" vertical="center" wrapText="1"/>
    </xf>
    <xf numFmtId="0" fontId="23" fillId="35" borderId="9" xfId="0" applyFont="1" applyFill="1" applyBorder="1" applyAlignment="1">
      <alignment vertical="center" wrapText="1"/>
    </xf>
    <xf numFmtId="0" fontId="52" fillId="4" borderId="4" xfId="0" applyFont="1" applyFill="1" applyBorder="1" applyAlignment="1">
      <alignment horizontal="center" vertical="center" wrapText="1"/>
    </xf>
    <xf numFmtId="0" fontId="52" fillId="4" borderId="24" xfId="0" applyFont="1" applyFill="1" applyBorder="1" applyAlignment="1">
      <alignment horizontal="center" vertical="center" wrapText="1"/>
    </xf>
    <xf numFmtId="0" fontId="52" fillId="4" borderId="8" xfId="0" applyFont="1" applyFill="1" applyBorder="1" applyAlignment="1">
      <alignment horizontal="center" vertical="center" wrapText="1"/>
    </xf>
    <xf numFmtId="0" fontId="16" fillId="25" borderId="15" xfId="0" applyFont="1" applyFill="1" applyBorder="1" applyAlignment="1">
      <alignment vertical="center" wrapText="1"/>
    </xf>
    <xf numFmtId="0" fontId="52" fillId="25" borderId="13" xfId="0" applyFont="1" applyFill="1" applyBorder="1" applyAlignment="1">
      <alignment horizontal="center" vertical="center" wrapText="1"/>
    </xf>
    <xf numFmtId="0" fontId="17" fillId="4" borderId="75" xfId="0" applyFont="1" applyFill="1" applyBorder="1" applyAlignment="1">
      <alignment horizontal="center" vertical="center" wrapText="1"/>
    </xf>
    <xf numFmtId="0" fontId="6" fillId="35" borderId="74" xfId="0" applyFont="1" applyFill="1" applyBorder="1"/>
    <xf numFmtId="0" fontId="17" fillId="16" borderId="72" xfId="0" applyFont="1" applyFill="1" applyBorder="1" applyAlignment="1" applyProtection="1">
      <alignment horizontal="center" vertical="center" wrapText="1"/>
      <protection locked="0"/>
    </xf>
    <xf numFmtId="0" fontId="17" fillId="16" borderId="73" xfId="0" applyFont="1" applyFill="1" applyBorder="1" applyAlignment="1" applyProtection="1">
      <alignment horizontal="center" vertical="center" wrapText="1"/>
      <protection locked="0"/>
    </xf>
    <xf numFmtId="0" fontId="17" fillId="31" borderId="36" xfId="0" applyFont="1" applyFill="1" applyBorder="1" applyAlignment="1">
      <alignment horizontal="center" vertical="center" wrapText="1"/>
    </xf>
    <xf numFmtId="0" fontId="16" fillId="0" borderId="54" xfId="0" applyFont="1" applyBorder="1" applyAlignment="1">
      <alignment vertical="center" wrapText="1"/>
    </xf>
    <xf numFmtId="0" fontId="16" fillId="0" borderId="33" xfId="0" applyFont="1" applyBorder="1" applyAlignment="1">
      <alignment vertical="center" wrapText="1"/>
    </xf>
    <xf numFmtId="0" fontId="16" fillId="0" borderId="26" xfId="0" applyFont="1" applyBorder="1" applyAlignment="1">
      <alignment vertical="center" wrapText="1"/>
    </xf>
    <xf numFmtId="0" fontId="16" fillId="0" borderId="11" xfId="0" applyFont="1" applyBorder="1" applyAlignment="1">
      <alignment vertical="center" wrapText="1"/>
    </xf>
    <xf numFmtId="0" fontId="1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24" xfId="0" applyFont="1" applyBorder="1" applyAlignment="1">
      <alignment horizontal="center" vertical="center" wrapText="1"/>
    </xf>
    <xf numFmtId="0" fontId="17" fillId="14" borderId="23" xfId="0" applyFont="1" applyFill="1" applyBorder="1" applyAlignment="1">
      <alignment horizontal="center" vertical="center" wrapText="1"/>
    </xf>
    <xf numFmtId="0" fontId="17" fillId="0" borderId="4" xfId="0" applyFont="1" applyBorder="1" applyAlignment="1">
      <alignment horizontal="center" vertical="center" wrapText="1"/>
    </xf>
    <xf numFmtId="0" fontId="17" fillId="0" borderId="65" xfId="0" applyFont="1" applyBorder="1" applyAlignment="1">
      <alignment horizontal="center" vertical="center" wrapText="1"/>
    </xf>
    <xf numFmtId="0" fontId="52" fillId="0" borderId="65" xfId="0" applyFont="1" applyBorder="1" applyAlignment="1">
      <alignment horizontal="center" vertical="center" wrapText="1"/>
    </xf>
    <xf numFmtId="0" fontId="22" fillId="9" borderId="8" xfId="0" applyFont="1" applyFill="1" applyBorder="1" applyAlignment="1">
      <alignment horizontal="center" vertical="center" wrapText="1"/>
    </xf>
    <xf numFmtId="0" fontId="17" fillId="9" borderId="65" xfId="0" applyFont="1" applyFill="1" applyBorder="1" applyAlignment="1">
      <alignment horizontal="center" vertical="center" wrapText="1"/>
    </xf>
    <xf numFmtId="0" fontId="17" fillId="36" borderId="8" xfId="0" applyFont="1" applyFill="1" applyBorder="1" applyAlignment="1">
      <alignment horizontal="center" vertical="center" wrapText="1"/>
    </xf>
    <xf numFmtId="0" fontId="17" fillId="9" borderId="8" xfId="0" applyFont="1" applyFill="1" applyBorder="1" applyAlignment="1">
      <alignment horizontal="center" vertical="center" wrapText="1"/>
    </xf>
    <xf numFmtId="0" fontId="17" fillId="9" borderId="24" xfId="0" applyFont="1" applyFill="1" applyBorder="1" applyAlignment="1">
      <alignment horizontal="center" vertical="center" wrapText="1"/>
    </xf>
    <xf numFmtId="0" fontId="17" fillId="26" borderId="8" xfId="0" quotePrefix="1" applyFont="1" applyFill="1" applyBorder="1" applyAlignment="1" applyProtection="1">
      <alignment horizontal="center" vertical="center" wrapText="1"/>
      <protection locked="0"/>
    </xf>
    <xf numFmtId="0" fontId="6" fillId="29" borderId="0" xfId="0" applyFont="1" applyFill="1"/>
    <xf numFmtId="0" fontId="17" fillId="29" borderId="0" xfId="0" applyFont="1" applyFill="1" applyAlignment="1">
      <alignment horizontal="center" vertical="center" wrapText="1"/>
    </xf>
    <xf numFmtId="0" fontId="17" fillId="30" borderId="0" xfId="0" applyFont="1" applyFill="1" applyAlignment="1" applyProtection="1">
      <alignment horizontal="center" vertical="center" wrapText="1"/>
      <protection locked="0"/>
    </xf>
    <xf numFmtId="0" fontId="17" fillId="0" borderId="65" xfId="0" applyFont="1" applyBorder="1"/>
    <xf numFmtId="0" fontId="6" fillId="0" borderId="6" xfId="0" applyFont="1" applyBorder="1" applyAlignment="1">
      <alignment horizontal="justify"/>
    </xf>
    <xf numFmtId="0" fontId="17" fillId="0" borderId="11" xfId="0" quotePrefix="1" applyFont="1" applyBorder="1" applyAlignment="1">
      <alignment wrapText="1"/>
    </xf>
    <xf numFmtId="0" fontId="17" fillId="25" borderId="72" xfId="0" applyFont="1" applyFill="1" applyBorder="1" applyAlignment="1">
      <alignment horizontal="center" vertical="center" wrapText="1"/>
    </xf>
    <xf numFmtId="0" fontId="6" fillId="29" borderId="72" xfId="0" applyFont="1" applyFill="1" applyBorder="1"/>
    <xf numFmtId="0" fontId="6" fillId="25" borderId="72" xfId="0" applyFont="1" applyFill="1" applyBorder="1"/>
    <xf numFmtId="0" fontId="6" fillId="35" borderId="52" xfId="0" applyFont="1" applyFill="1" applyBorder="1"/>
    <xf numFmtId="0" fontId="6" fillId="35" borderId="52" xfId="0" applyFont="1" applyFill="1" applyBorder="1" applyAlignment="1">
      <alignment textRotation="90" wrapText="1"/>
    </xf>
    <xf numFmtId="0" fontId="6" fillId="35" borderId="52" xfId="0" applyFont="1" applyFill="1" applyBorder="1" applyAlignment="1">
      <alignment wrapText="1"/>
    </xf>
    <xf numFmtId="0" fontId="6" fillId="4" borderId="52" xfId="0" applyFont="1" applyFill="1" applyBorder="1"/>
    <xf numFmtId="0" fontId="17" fillId="35" borderId="52" xfId="0" applyFont="1" applyFill="1" applyBorder="1" applyAlignment="1">
      <alignment horizontal="center" vertical="center" wrapText="1"/>
    </xf>
    <xf numFmtId="0" fontId="17" fillId="16" borderId="23" xfId="0" quotePrefix="1" applyFont="1" applyFill="1" applyBorder="1" applyAlignment="1" applyProtection="1">
      <alignment horizontal="center" vertical="center" wrapText="1"/>
      <protection locked="0"/>
    </xf>
    <xf numFmtId="0" fontId="17" fillId="35" borderId="17" xfId="0" applyFont="1" applyFill="1" applyBorder="1" applyAlignment="1">
      <alignment horizontal="center" vertical="center" wrapText="1"/>
    </xf>
    <xf numFmtId="0" fontId="6" fillId="35" borderId="56" xfId="0" applyFont="1" applyFill="1" applyBorder="1"/>
    <xf numFmtId="0" fontId="17" fillId="14" borderId="21" xfId="0" quotePrefix="1" applyFont="1" applyFill="1" applyBorder="1" applyAlignment="1" applyProtection="1">
      <alignment horizontal="center" vertical="center" wrapText="1"/>
      <protection locked="0"/>
    </xf>
    <xf numFmtId="0" fontId="17" fillId="15" borderId="32" xfId="0" applyFont="1" applyFill="1" applyBorder="1" applyAlignment="1" applyProtection="1">
      <alignment horizontal="center" vertical="center" wrapText="1"/>
      <protection locked="0"/>
    </xf>
    <xf numFmtId="0" fontId="17" fillId="17" borderId="23" xfId="0" applyFont="1" applyFill="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9" xfId="0" applyFont="1" applyBorder="1" applyAlignment="1">
      <alignment horizontal="center" vertical="center"/>
    </xf>
    <xf numFmtId="0" fontId="16" fillId="35"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8" fillId="14" borderId="34" xfId="0" applyFont="1" applyFill="1" applyBorder="1" applyAlignment="1">
      <alignment horizontal="center" vertical="center" wrapText="1"/>
    </xf>
    <xf numFmtId="0" fontId="1" fillId="4" borderId="51"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53" xfId="0" applyFont="1" applyFill="1" applyBorder="1" applyAlignment="1">
      <alignment horizontal="center" vertical="center" wrapText="1"/>
    </xf>
    <xf numFmtId="0" fontId="16" fillId="1" borderId="9" xfId="3" applyFont="1" applyBorder="1"/>
    <xf numFmtId="0" fontId="16" fillId="1" borderId="9" xfId="3" applyFont="1" applyBorder="1" applyAlignment="1">
      <alignment horizontal="center" vertical="center" wrapText="1"/>
    </xf>
    <xf numFmtId="0" fontId="16" fillId="1" borderId="9" xfId="3" applyFont="1" applyBorder="1" applyAlignment="1">
      <alignment horizontal="center" vertical="center"/>
    </xf>
    <xf numFmtId="0" fontId="17" fillId="1" borderId="9" xfId="3" applyFont="1" applyBorder="1" applyAlignment="1" applyProtection="1">
      <alignment horizontal="center" vertical="center" wrapText="1"/>
      <protection locked="0"/>
    </xf>
    <xf numFmtId="0" fontId="17" fillId="1" borderId="9" xfId="3" applyFont="1" applyBorder="1" applyAlignment="1">
      <alignment horizontal="center" vertical="center" wrapText="1"/>
    </xf>
    <xf numFmtId="0" fontId="6" fillId="1" borderId="9" xfId="3" applyFont="1" applyBorder="1"/>
    <xf numFmtId="0" fontId="6" fillId="1" borderId="9" xfId="3" applyFont="1" applyBorder="1" applyAlignment="1">
      <alignment textRotation="90" wrapText="1"/>
    </xf>
    <xf numFmtId="0" fontId="6" fillId="1" borderId="9" xfId="3" applyFont="1" applyBorder="1" applyAlignment="1">
      <alignment wrapText="1"/>
    </xf>
    <xf numFmtId="0" fontId="17" fillId="1" borderId="11" xfId="3" applyFont="1" applyBorder="1" applyAlignment="1" applyProtection="1">
      <alignment horizontal="center" vertical="center" wrapText="1"/>
      <protection locked="0"/>
    </xf>
    <xf numFmtId="0" fontId="54" fillId="1" borderId="9" xfId="3" applyFont="1" applyBorder="1"/>
    <xf numFmtId="0" fontId="38" fillId="1" borderId="9" xfId="3" applyFont="1" applyBorder="1"/>
    <xf numFmtId="0" fontId="38" fillId="1" borderId="9" xfId="3" applyFont="1" applyBorder="1" applyAlignment="1">
      <alignment horizontal="center" vertical="center" wrapText="1"/>
    </xf>
    <xf numFmtId="0" fontId="38" fillId="1" borderId="9" xfId="3" applyFont="1" applyBorder="1" applyAlignment="1">
      <alignment horizontal="center" vertical="center"/>
    </xf>
    <xf numFmtId="0" fontId="17" fillId="1" borderId="23" xfId="3" applyFont="1" applyBorder="1" applyAlignment="1" applyProtection="1">
      <alignment horizontal="center" vertical="center" wrapText="1"/>
      <protection locked="0"/>
    </xf>
    <xf numFmtId="0" fontId="17" fillId="1" borderId="8" xfId="3" applyFont="1" applyBorder="1" applyAlignment="1">
      <alignment horizontal="center" vertical="center" wrapText="1"/>
    </xf>
    <xf numFmtId="0" fontId="16" fillId="1" borderId="9" xfId="3" applyFont="1" applyBorder="1" applyAlignment="1">
      <alignment vertical="center" wrapText="1"/>
    </xf>
    <xf numFmtId="0" fontId="0" fillId="1" borderId="9" xfId="3" applyFont="1" applyBorder="1"/>
    <xf numFmtId="0" fontId="17" fillId="1" borderId="9" xfId="3" quotePrefix="1" applyFont="1" applyBorder="1" applyAlignment="1" applyProtection="1">
      <alignment horizontal="center" vertical="center" wrapText="1"/>
      <protection locked="0"/>
    </xf>
    <xf numFmtId="0" fontId="38" fillId="1" borderId="9" xfId="3" applyFont="1" applyBorder="1" applyAlignment="1">
      <alignment horizontal="right"/>
    </xf>
    <xf numFmtId="0" fontId="38" fillId="1" borderId="9" xfId="3" applyFont="1" applyBorder="1" applyAlignment="1">
      <alignment vertical="center" wrapText="1"/>
    </xf>
    <xf numFmtId="0" fontId="38" fillId="1" borderId="9" xfId="3" applyFont="1" applyBorder="1" applyAlignment="1">
      <alignment vertical="center"/>
    </xf>
    <xf numFmtId="0" fontId="17" fillId="1" borderId="25" xfId="3" applyFont="1" applyBorder="1" applyAlignment="1" applyProtection="1">
      <alignment horizontal="center" vertical="center" wrapText="1"/>
      <protection locked="0"/>
    </xf>
    <xf numFmtId="0" fontId="17" fillId="1" borderId="10" xfId="3" applyFont="1" applyBorder="1" applyAlignment="1">
      <alignment horizontal="center" vertical="center" wrapText="1"/>
    </xf>
    <xf numFmtId="0" fontId="6" fillId="1" borderId="10" xfId="3" applyFont="1" applyBorder="1"/>
    <xf numFmtId="0" fontId="6" fillId="1" borderId="10" xfId="3" applyFont="1" applyBorder="1" applyAlignment="1">
      <alignment textRotation="90" wrapText="1"/>
    </xf>
    <xf numFmtId="0" fontId="6" fillId="1" borderId="10" xfId="3" applyFont="1" applyBorder="1" applyAlignment="1">
      <alignment wrapText="1"/>
    </xf>
    <xf numFmtId="0" fontId="17" fillId="1" borderId="25" xfId="3" applyFont="1" applyBorder="1" applyAlignment="1">
      <alignment horizontal="center" vertical="center" wrapText="1"/>
    </xf>
    <xf numFmtId="0" fontId="17" fillId="1" borderId="26" xfId="3" applyFont="1" applyBorder="1" applyAlignment="1" applyProtection="1">
      <alignment horizontal="center" vertical="center" wrapText="1"/>
      <protection locked="0"/>
    </xf>
    <xf numFmtId="0" fontId="17" fillId="1" borderId="62" xfId="3" applyFont="1" applyBorder="1" applyAlignment="1">
      <alignment horizontal="center" vertical="center" wrapText="1"/>
    </xf>
    <xf numFmtId="0" fontId="17" fillId="1" borderId="41" xfId="3" applyFont="1" applyBorder="1" applyAlignment="1" applyProtection="1">
      <alignment horizontal="center" vertical="center" wrapText="1"/>
      <protection locked="0"/>
    </xf>
    <xf numFmtId="0" fontId="17" fillId="1" borderId="14" xfId="3" applyFont="1" applyBorder="1" applyAlignment="1" applyProtection="1">
      <alignment horizontal="center" vertical="center" wrapText="1"/>
      <protection locked="0"/>
    </xf>
    <xf numFmtId="0" fontId="17" fillId="1" borderId="14" xfId="3" applyFont="1" applyBorder="1" applyAlignment="1">
      <alignment horizontal="center" vertical="center" wrapText="1"/>
    </xf>
    <xf numFmtId="0" fontId="17" fillId="1" borderId="15" xfId="3" applyFont="1" applyBorder="1" applyAlignment="1" applyProtection="1">
      <alignment horizontal="center" vertical="center" wrapText="1"/>
      <protection locked="0"/>
    </xf>
    <xf numFmtId="0" fontId="17" fillId="1" borderId="17" xfId="3" applyFont="1" applyBorder="1" applyAlignment="1">
      <alignment horizontal="center" vertical="center" wrapText="1"/>
    </xf>
    <xf numFmtId="0" fontId="16" fillId="1" borderId="47" xfId="3" applyFont="1" applyBorder="1" applyAlignment="1">
      <alignment vertical="center" wrapText="1"/>
    </xf>
    <xf numFmtId="0" fontId="17" fillId="1" borderId="8" xfId="3" applyFont="1" applyBorder="1" applyAlignment="1" applyProtection="1">
      <alignment horizontal="center" vertical="center" wrapText="1"/>
      <protection locked="0"/>
    </xf>
    <xf numFmtId="0" fontId="6" fillId="1" borderId="9" xfId="3" applyFont="1" applyBorder="1" applyAlignment="1">
      <alignment horizontal="center"/>
    </xf>
    <xf numFmtId="0" fontId="6" fillId="1" borderId="9" xfId="3" applyFont="1" applyBorder="1" applyAlignment="1">
      <alignment horizontal="center" textRotation="90" wrapText="1"/>
    </xf>
    <xf numFmtId="0" fontId="6" fillId="1" borderId="9" xfId="3" applyFont="1" applyBorder="1" applyAlignment="1">
      <alignment horizontal="center" wrapText="1"/>
    </xf>
    <xf numFmtId="0" fontId="17" fillId="1" borderId="24" xfId="3" applyFont="1" applyBorder="1" applyAlignment="1">
      <alignment horizontal="center" vertical="center" wrapText="1"/>
    </xf>
    <xf numFmtId="0" fontId="17" fillId="1" borderId="2" xfId="3" applyFont="1" applyBorder="1" applyAlignment="1">
      <alignment horizontal="center" vertical="center" wrapText="1"/>
    </xf>
    <xf numFmtId="0" fontId="17" fillId="1" borderId="72" xfId="3" applyFont="1" applyBorder="1" applyAlignment="1" applyProtection="1">
      <alignment horizontal="center" vertical="center" wrapText="1"/>
      <protection locked="0"/>
    </xf>
    <xf numFmtId="0" fontId="17" fillId="1" borderId="12" xfId="3" applyFont="1" applyBorder="1" applyAlignment="1">
      <alignment horizontal="center" vertical="center" wrapText="1"/>
    </xf>
    <xf numFmtId="0" fontId="6" fillId="1" borderId="12" xfId="3" applyFont="1" applyBorder="1"/>
    <xf numFmtId="0" fontId="6" fillId="1" borderId="12" xfId="3" applyFont="1" applyBorder="1" applyAlignment="1">
      <alignment textRotation="90" wrapText="1"/>
    </xf>
    <xf numFmtId="0" fontId="6" fillId="1" borderId="12" xfId="3" applyFont="1" applyBorder="1" applyAlignment="1">
      <alignment wrapText="1"/>
    </xf>
    <xf numFmtId="0" fontId="17" fillId="1" borderId="13" xfId="3" applyFont="1" applyBorder="1" applyAlignment="1">
      <alignment horizontal="center" vertical="center" wrapText="1"/>
    </xf>
    <xf numFmtId="0" fontId="16" fillId="1" borderId="14" xfId="3" applyFont="1" applyBorder="1" applyAlignment="1">
      <alignment vertical="center" wrapText="1"/>
    </xf>
    <xf numFmtId="0" fontId="17" fillId="1" borderId="31" xfId="3" applyFont="1" applyBorder="1" applyAlignment="1">
      <alignment horizontal="center" vertical="center" wrapText="1"/>
    </xf>
    <xf numFmtId="0" fontId="17" fillId="1" borderId="24" xfId="3" applyFont="1" applyBorder="1" applyAlignment="1" applyProtection="1">
      <alignment horizontal="center" vertical="center" wrapText="1"/>
      <protection locked="0"/>
    </xf>
    <xf numFmtId="0" fontId="16" fillId="1" borderId="26" xfId="3" applyFont="1" applyBorder="1" applyAlignment="1">
      <alignment vertical="center" wrapText="1"/>
    </xf>
    <xf numFmtId="0" fontId="16" fillId="1" borderId="33" xfId="3" applyFont="1" applyBorder="1" applyAlignment="1">
      <alignment vertical="center" wrapText="1"/>
    </xf>
    <xf numFmtId="0" fontId="16" fillId="1" borderId="11" xfId="3" applyFont="1" applyBorder="1" applyAlignment="1">
      <alignment vertical="center" wrapText="1"/>
    </xf>
    <xf numFmtId="0" fontId="16" fillId="1" borderId="42" xfId="3" applyFont="1" applyBorder="1" applyAlignment="1">
      <alignment vertical="center" wrapText="1"/>
    </xf>
    <xf numFmtId="0" fontId="17" fillId="1" borderId="25" xfId="3" quotePrefix="1" applyFont="1" applyBorder="1" applyAlignment="1" applyProtection="1">
      <alignment horizontal="center" vertical="center" wrapText="1"/>
      <protection locked="0"/>
    </xf>
    <xf numFmtId="0" fontId="17" fillId="1" borderId="26" xfId="3" quotePrefix="1" applyFont="1" applyBorder="1" applyAlignment="1" applyProtection="1">
      <alignment horizontal="center" vertical="center" wrapText="1"/>
      <protection locked="0"/>
    </xf>
    <xf numFmtId="0" fontId="17" fillId="1" borderId="23" xfId="3" quotePrefix="1" applyFont="1" applyBorder="1" applyAlignment="1" applyProtection="1">
      <alignment horizontal="center" vertical="center" wrapText="1"/>
      <protection locked="0"/>
    </xf>
    <xf numFmtId="0" fontId="17" fillId="1" borderId="11" xfId="3" quotePrefix="1" applyFont="1" applyBorder="1" applyAlignment="1" applyProtection="1">
      <alignment horizontal="center" vertical="center" wrapText="1"/>
      <protection locked="0"/>
    </xf>
    <xf numFmtId="0" fontId="39" fillId="4" borderId="0" xfId="0" applyFont="1" applyFill="1" applyAlignment="1">
      <alignment horizontal="center" vertical="center" textRotation="90"/>
    </xf>
    <xf numFmtId="0" fontId="39" fillId="4" borderId="1" xfId="0" applyFont="1" applyFill="1" applyBorder="1" applyAlignment="1">
      <alignment horizontal="center" vertical="center" wrapText="1"/>
    </xf>
    <xf numFmtId="0" fontId="39" fillId="4" borderId="22" xfId="0" applyFont="1" applyFill="1" applyBorder="1" applyAlignment="1">
      <alignment horizontal="center" vertical="center" wrapText="1"/>
    </xf>
    <xf numFmtId="0" fontId="39" fillId="4" borderId="7" xfId="0" applyFont="1" applyFill="1" applyBorder="1" applyAlignment="1">
      <alignment horizontal="center" vertical="center" wrapText="1"/>
    </xf>
    <xf numFmtId="0" fontId="37" fillId="7" borderId="48" xfId="0" applyFont="1" applyFill="1" applyBorder="1" applyAlignment="1">
      <alignment horizontal="center" vertical="center" wrapText="1"/>
    </xf>
    <xf numFmtId="0" fontId="37" fillId="7" borderId="49" xfId="0" applyFont="1" applyFill="1" applyBorder="1" applyAlignment="1">
      <alignment horizontal="center" vertical="center" wrapText="1"/>
    </xf>
    <xf numFmtId="0" fontId="37" fillId="7" borderId="50" xfId="0" applyFont="1" applyFill="1" applyBorder="1" applyAlignment="1">
      <alignment horizontal="center" vertical="center" wrapText="1"/>
    </xf>
    <xf numFmtId="0" fontId="39" fillId="13" borderId="48" xfId="0" applyFont="1" applyFill="1" applyBorder="1" applyAlignment="1">
      <alignment horizontal="center" vertical="center" wrapText="1"/>
    </xf>
    <xf numFmtId="0" fontId="39" fillId="13" borderId="49" xfId="0" applyFont="1" applyFill="1" applyBorder="1" applyAlignment="1">
      <alignment horizontal="center" vertical="center" wrapText="1"/>
    </xf>
    <xf numFmtId="0" fontId="39" fillId="13" borderId="50" xfId="0" applyFont="1" applyFill="1" applyBorder="1" applyAlignment="1">
      <alignment horizontal="center" vertical="center" wrapText="1"/>
    </xf>
    <xf numFmtId="0" fontId="37" fillId="8" borderId="48" xfId="0" applyFont="1" applyFill="1" applyBorder="1" applyAlignment="1">
      <alignment horizontal="center" vertical="center" wrapText="1"/>
    </xf>
    <xf numFmtId="0" fontId="37" fillId="8" borderId="49" xfId="0" applyFont="1" applyFill="1" applyBorder="1" applyAlignment="1">
      <alignment horizontal="center" vertical="center" wrapText="1"/>
    </xf>
    <xf numFmtId="0" fontId="37" fillId="8" borderId="50" xfId="0" applyFont="1" applyFill="1" applyBorder="1" applyAlignment="1">
      <alignment horizontal="center" vertical="center" wrapText="1"/>
    </xf>
    <xf numFmtId="0" fontId="37" fillId="10" borderId="48" xfId="0" applyFont="1" applyFill="1" applyBorder="1" applyAlignment="1">
      <alignment horizontal="center" vertical="center" wrapText="1"/>
    </xf>
    <xf numFmtId="0" fontId="37" fillId="10" borderId="49" xfId="0" applyFont="1" applyFill="1" applyBorder="1" applyAlignment="1">
      <alignment horizontal="center" vertical="center" wrapText="1"/>
    </xf>
    <xf numFmtId="0" fontId="37" fillId="10" borderId="50" xfId="0" applyFont="1" applyFill="1" applyBorder="1" applyAlignment="1">
      <alignment horizontal="center" vertical="center" wrapText="1"/>
    </xf>
    <xf numFmtId="0" fontId="37" fillId="9" borderId="48" xfId="0" applyFont="1" applyFill="1" applyBorder="1" applyAlignment="1">
      <alignment horizontal="center" vertical="center" wrapText="1"/>
    </xf>
    <xf numFmtId="0" fontId="37" fillId="9" borderId="49" xfId="0" applyFont="1" applyFill="1" applyBorder="1" applyAlignment="1">
      <alignment horizontal="center" vertical="center" wrapText="1"/>
    </xf>
    <xf numFmtId="0" fontId="37" fillId="9" borderId="50" xfId="0" applyFont="1" applyFill="1" applyBorder="1" applyAlignment="1">
      <alignment horizontal="center" vertical="center" wrapText="1"/>
    </xf>
    <xf numFmtId="0" fontId="37" fillId="11" borderId="48" xfId="0" applyFont="1" applyFill="1" applyBorder="1" applyAlignment="1">
      <alignment horizontal="center" vertical="center" wrapText="1"/>
    </xf>
    <xf numFmtId="0" fontId="37" fillId="11" borderId="49" xfId="0" applyFont="1" applyFill="1" applyBorder="1" applyAlignment="1">
      <alignment horizontal="center" vertical="center" wrapText="1"/>
    </xf>
    <xf numFmtId="0" fontId="37" fillId="11" borderId="50" xfId="0" applyFont="1" applyFill="1" applyBorder="1" applyAlignment="1">
      <alignment horizontal="center" vertical="center" wrapText="1"/>
    </xf>
    <xf numFmtId="0" fontId="37" fillId="12" borderId="48" xfId="0" applyFont="1" applyFill="1" applyBorder="1" applyAlignment="1">
      <alignment horizontal="center" vertical="center" wrapText="1"/>
    </xf>
    <xf numFmtId="0" fontId="37" fillId="12" borderId="49" xfId="0" applyFont="1" applyFill="1" applyBorder="1" applyAlignment="1">
      <alignment horizontal="center" vertical="center" wrapText="1"/>
    </xf>
    <xf numFmtId="0" fontId="37" fillId="12" borderId="50" xfId="0" applyFont="1" applyFill="1" applyBorder="1" applyAlignment="1">
      <alignment horizontal="center" vertical="center" wrapText="1"/>
    </xf>
    <xf numFmtId="0" fontId="32" fillId="5" borderId="1" xfId="0" applyFont="1" applyFill="1" applyBorder="1" applyAlignment="1">
      <alignment horizontal="left" vertical="center" wrapText="1"/>
    </xf>
    <xf numFmtId="0" fontId="32" fillId="5" borderId="22" xfId="0" applyFont="1" applyFill="1" applyBorder="1" applyAlignment="1">
      <alignment horizontal="left" vertical="center" wrapText="1"/>
    </xf>
    <xf numFmtId="0" fontId="32" fillId="5" borderId="7" xfId="0" applyFont="1" applyFill="1" applyBorder="1" applyAlignment="1">
      <alignment horizontal="left" vertical="center" wrapText="1"/>
    </xf>
    <xf numFmtId="0" fontId="21" fillId="5" borderId="43" xfId="0" applyFont="1" applyFill="1" applyBorder="1" applyAlignment="1">
      <alignment horizontal="left" vertical="center" wrapText="1"/>
    </xf>
    <xf numFmtId="0" fontId="21" fillId="5" borderId="6" xfId="0" applyFont="1" applyFill="1" applyBorder="1" applyAlignment="1">
      <alignment horizontal="left" vertical="center" wrapText="1"/>
    </xf>
    <xf numFmtId="0" fontId="21" fillId="5" borderId="7" xfId="0" applyFont="1" applyFill="1" applyBorder="1" applyAlignment="1">
      <alignment horizontal="left" vertical="center" wrapText="1"/>
    </xf>
    <xf numFmtId="0" fontId="3" fillId="5" borderId="27"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18" fillId="0" borderId="2" xfId="0" applyFont="1" applyBorder="1" applyAlignment="1">
      <alignment horizontal="right" vertical="center" wrapText="1"/>
    </xf>
    <xf numFmtId="0" fontId="18" fillId="0" borderId="3" xfId="0" applyFont="1" applyBorder="1" applyAlignment="1">
      <alignment horizontal="right" vertical="center" wrapText="1"/>
    </xf>
    <xf numFmtId="0" fontId="18" fillId="0" borderId="4" xfId="0" applyFont="1" applyBorder="1" applyAlignment="1">
      <alignment horizontal="right" vertical="center" wrapText="1"/>
    </xf>
    <xf numFmtId="0" fontId="18" fillId="0" borderId="5" xfId="0" applyFont="1" applyBorder="1" applyAlignment="1">
      <alignment horizontal="right" vertical="center" wrapText="1"/>
    </xf>
    <xf numFmtId="0" fontId="3" fillId="14" borderId="2" xfId="0" applyFont="1" applyFill="1" applyBorder="1" applyAlignment="1">
      <alignment horizontal="center" vertical="center" wrapText="1"/>
    </xf>
    <xf numFmtId="0" fontId="3" fillId="14" borderId="3" xfId="0" applyFont="1" applyFill="1" applyBorder="1" applyAlignment="1">
      <alignment horizontal="center" vertical="center" wrapText="1"/>
    </xf>
    <xf numFmtId="0" fontId="3" fillId="15" borderId="2" xfId="0" applyFont="1" applyFill="1" applyBorder="1" applyAlignment="1">
      <alignment horizontal="center" vertical="center" wrapText="1"/>
    </xf>
    <xf numFmtId="0" fontId="3" fillId="15" borderId="3" xfId="0" applyFont="1" applyFill="1" applyBorder="1" applyAlignment="1">
      <alignment horizontal="center" vertical="center" wrapText="1"/>
    </xf>
    <xf numFmtId="0" fontId="3" fillId="17" borderId="2" xfId="0" applyFont="1" applyFill="1" applyBorder="1" applyAlignment="1">
      <alignment horizontal="center" vertical="center" wrapText="1"/>
    </xf>
    <xf numFmtId="0" fontId="3" fillId="17" borderId="3" xfId="0" applyFont="1" applyFill="1" applyBorder="1" applyAlignment="1">
      <alignment horizontal="center" vertical="center" wrapText="1"/>
    </xf>
    <xf numFmtId="0" fontId="8" fillId="16" borderId="38" xfId="0" applyFont="1" applyFill="1" applyBorder="1" applyAlignment="1">
      <alignment horizontal="center" vertical="center" wrapText="1"/>
    </xf>
    <xf numFmtId="0" fontId="8" fillId="16" borderId="55" xfId="0" applyFont="1" applyFill="1" applyBorder="1" applyAlignment="1">
      <alignment horizontal="center" vertical="center" wrapText="1"/>
    </xf>
    <xf numFmtId="0" fontId="21" fillId="5" borderId="22" xfId="0" applyFont="1" applyFill="1" applyBorder="1" applyAlignment="1">
      <alignment horizontal="left" vertical="center" wrapText="1"/>
    </xf>
    <xf numFmtId="0" fontId="21" fillId="5" borderId="65" xfId="0" applyFont="1" applyFill="1" applyBorder="1" applyAlignment="1">
      <alignment horizontal="left" vertical="center" wrapText="1"/>
    </xf>
    <xf numFmtId="0" fontId="21" fillId="5" borderId="0" xfId="0" applyFont="1" applyFill="1" applyAlignment="1">
      <alignment horizontal="left" vertical="center" wrapText="1"/>
    </xf>
    <xf numFmtId="0" fontId="21" fillId="5" borderId="37"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18" fillId="0" borderId="13" xfId="0" applyFont="1" applyBorder="1" applyAlignment="1">
      <alignment horizontal="right" vertical="center" wrapText="1"/>
    </xf>
    <xf numFmtId="0" fontId="18" fillId="0" borderId="39" xfId="0" applyFont="1" applyBorder="1" applyAlignment="1">
      <alignment horizontal="right" vertical="center" wrapText="1"/>
    </xf>
    <xf numFmtId="0" fontId="3" fillId="17" borderId="54"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8" fillId="16" borderId="22" xfId="0" applyFont="1" applyFill="1" applyBorder="1" applyAlignment="1">
      <alignment horizontal="center" vertical="center" wrapText="1"/>
    </xf>
    <xf numFmtId="0" fontId="8" fillId="16" borderId="7" xfId="0" applyFont="1" applyFill="1" applyBorder="1" applyAlignment="1">
      <alignment horizontal="center" vertical="center" wrapText="1"/>
    </xf>
    <xf numFmtId="0" fontId="21" fillId="5" borderId="67" xfId="0" applyFont="1" applyFill="1" applyBorder="1" applyAlignment="1">
      <alignment horizontal="left" vertical="center" wrapText="1"/>
    </xf>
    <xf numFmtId="0" fontId="21" fillId="5" borderId="35" xfId="0" applyFont="1" applyFill="1" applyBorder="1" applyAlignment="1">
      <alignment horizontal="left" vertical="center" wrapText="1"/>
    </xf>
    <xf numFmtId="0" fontId="21" fillId="5" borderId="28" xfId="0" applyFont="1" applyFill="1" applyBorder="1" applyAlignment="1">
      <alignment horizontal="left" vertical="center" wrapText="1"/>
    </xf>
    <xf numFmtId="0" fontId="21" fillId="5" borderId="29" xfId="0" applyFont="1" applyFill="1" applyBorder="1" applyAlignment="1">
      <alignment horizontal="left" vertical="center" wrapText="1"/>
    </xf>
    <xf numFmtId="0" fontId="21" fillId="5" borderId="27" xfId="0" applyFont="1" applyFill="1" applyBorder="1" applyAlignment="1">
      <alignment horizontal="left" vertical="center" wrapText="1"/>
    </xf>
    <xf numFmtId="0" fontId="21" fillId="5" borderId="72" xfId="0" applyFont="1" applyFill="1" applyBorder="1" applyAlignment="1">
      <alignment horizontal="left" vertical="center" wrapText="1"/>
    </xf>
    <xf numFmtId="0" fontId="18" fillId="0" borderId="40" xfId="0" applyFont="1" applyBorder="1" applyAlignment="1">
      <alignment horizontal="right" vertical="center" wrapText="1"/>
    </xf>
    <xf numFmtId="0" fontId="21" fillId="5" borderId="1" xfId="0" applyFont="1" applyFill="1" applyBorder="1" applyAlignment="1">
      <alignment horizontal="left" vertical="center" wrapText="1"/>
    </xf>
    <xf numFmtId="0" fontId="25" fillId="5" borderId="45" xfId="0" applyFont="1" applyFill="1" applyBorder="1" applyAlignment="1">
      <alignment horizontal="left" vertical="center" wrapText="1"/>
    </xf>
    <xf numFmtId="0" fontId="25" fillId="5" borderId="60" xfId="0" applyFont="1" applyFill="1" applyBorder="1" applyAlignment="1">
      <alignment horizontal="left" vertical="center" wrapText="1"/>
    </xf>
    <xf numFmtId="0" fontId="25" fillId="5" borderId="22" xfId="0" applyFont="1" applyFill="1" applyBorder="1" applyAlignment="1">
      <alignment horizontal="left" vertical="center" wrapText="1"/>
    </xf>
    <xf numFmtId="0" fontId="25" fillId="5" borderId="7" xfId="0" applyFont="1" applyFill="1" applyBorder="1" applyAlignment="1">
      <alignment horizontal="left" vertical="center" wrapText="1"/>
    </xf>
    <xf numFmtId="0" fontId="25" fillId="5" borderId="43" xfId="0" applyFont="1" applyFill="1" applyBorder="1" applyAlignment="1">
      <alignment horizontal="left" vertical="center" wrapText="1"/>
    </xf>
    <xf numFmtId="0" fontId="25" fillId="5" borderId="6" xfId="0" applyFont="1" applyFill="1" applyBorder="1" applyAlignment="1">
      <alignment horizontal="left" vertical="center" wrapText="1"/>
    </xf>
    <xf numFmtId="0" fontId="25" fillId="5" borderId="1" xfId="0" applyFont="1" applyFill="1" applyBorder="1" applyAlignment="1">
      <alignment horizontal="left" vertical="center" wrapText="1"/>
    </xf>
    <xf numFmtId="0" fontId="25" fillId="5" borderId="46" xfId="0" applyFont="1" applyFill="1" applyBorder="1" applyAlignment="1">
      <alignment horizontal="left" vertical="center" wrapText="1"/>
    </xf>
    <xf numFmtId="0" fontId="25" fillId="5" borderId="0" xfId="0" applyFont="1" applyFill="1" applyAlignment="1">
      <alignment horizontal="left" vertical="center" wrapText="1"/>
    </xf>
    <xf numFmtId="0" fontId="25" fillId="5" borderId="44" xfId="0" applyFont="1" applyFill="1" applyBorder="1" applyAlignment="1">
      <alignment horizontal="left" vertical="center" wrapText="1"/>
    </xf>
    <xf numFmtId="0" fontId="8" fillId="31" borderId="8" xfId="0" applyFont="1" applyFill="1" applyBorder="1" applyAlignment="1">
      <alignment horizontal="center" vertical="center" wrapText="1"/>
    </xf>
    <xf numFmtId="0" fontId="8" fillId="31" borderId="11" xfId="0" applyFont="1" applyFill="1" applyBorder="1" applyAlignment="1">
      <alignment horizontal="center" vertical="center" wrapText="1"/>
    </xf>
    <xf numFmtId="0" fontId="30" fillId="5" borderId="43" xfId="0" applyFont="1" applyFill="1" applyBorder="1" applyAlignment="1">
      <alignment horizontal="center" vertical="center" wrapText="1"/>
    </xf>
    <xf numFmtId="0" fontId="26" fillId="5" borderId="44" xfId="0" applyFont="1" applyFill="1" applyBorder="1" applyAlignment="1">
      <alignment horizontal="center" vertical="center" wrapText="1"/>
    </xf>
    <xf numFmtId="0" fontId="26" fillId="5" borderId="45" xfId="0" applyFont="1" applyFill="1" applyBorder="1" applyAlignment="1">
      <alignment horizontal="center" vertical="center" wrapText="1"/>
    </xf>
    <xf numFmtId="0" fontId="26" fillId="5" borderId="46" xfId="0" applyFont="1" applyFill="1" applyBorder="1" applyAlignment="1">
      <alignment horizontal="center" vertical="center" wrapText="1"/>
    </xf>
    <xf numFmtId="0" fontId="8" fillId="16" borderId="2" xfId="0" applyFont="1" applyFill="1" applyBorder="1" applyAlignment="1">
      <alignment horizontal="center" vertical="center" wrapText="1"/>
    </xf>
    <xf numFmtId="0" fontId="8" fillId="16" borderId="10" xfId="0" applyFont="1" applyFill="1" applyBorder="1" applyAlignment="1">
      <alignment horizontal="center" vertical="center" wrapText="1"/>
    </xf>
    <xf numFmtId="0" fontId="3" fillId="32" borderId="43" xfId="0" applyFont="1" applyFill="1" applyBorder="1" applyAlignment="1">
      <alignment horizontal="center" vertical="center" wrapText="1"/>
    </xf>
    <xf numFmtId="0" fontId="3" fillId="32" borderId="6" xfId="0" applyFont="1" applyFill="1" applyBorder="1" applyAlignment="1">
      <alignment horizontal="center" vertical="center" wrapText="1"/>
    </xf>
    <xf numFmtId="0" fontId="3" fillId="32" borderId="44" xfId="0" applyFont="1" applyFill="1" applyBorder="1" applyAlignment="1">
      <alignment horizontal="center" vertical="center" wrapText="1"/>
    </xf>
    <xf numFmtId="0" fontId="13" fillId="4" borderId="0" xfId="0" applyFont="1" applyFill="1" applyAlignment="1">
      <alignment horizontal="center"/>
    </xf>
    <xf numFmtId="0" fontId="12" fillId="4" borderId="0" xfId="0" applyFont="1" applyFill="1" applyAlignment="1">
      <alignment horizontal="center" vertical="center" textRotation="90"/>
    </xf>
    <xf numFmtId="0" fontId="12" fillId="4" borderId="6" xfId="0" applyFont="1" applyFill="1" applyBorder="1" applyAlignment="1">
      <alignment horizontal="center"/>
    </xf>
    <xf numFmtId="0" fontId="30" fillId="5" borderId="43" xfId="0" applyFont="1" applyFill="1" applyBorder="1" applyAlignment="1" applyProtection="1">
      <alignment horizontal="center" vertical="center" wrapText="1"/>
      <protection hidden="1"/>
    </xf>
    <xf numFmtId="0" fontId="30" fillId="5" borderId="70" xfId="0" applyFont="1" applyFill="1" applyBorder="1" applyAlignment="1" applyProtection="1">
      <alignment horizontal="center" vertical="center" wrapText="1"/>
      <protection hidden="1"/>
    </xf>
    <xf numFmtId="0" fontId="8" fillId="5" borderId="8" xfId="0" applyFont="1" applyFill="1" applyBorder="1" applyAlignment="1" applyProtection="1">
      <alignment horizontal="center" vertical="center"/>
      <protection hidden="1"/>
    </xf>
    <xf numFmtId="0" fontId="8" fillId="5" borderId="9" xfId="0" applyFont="1" applyFill="1" applyBorder="1" applyAlignment="1" applyProtection="1">
      <alignment horizontal="center" vertical="center"/>
      <protection hidden="1"/>
    </xf>
    <xf numFmtId="0" fontId="0" fillId="0" borderId="71"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4" borderId="0" xfId="0" applyFill="1" applyAlignment="1">
      <alignment horizontal="center"/>
    </xf>
  </cellXfs>
  <cellStyles count="20">
    <cellStyle name="Lien hypertexte" xfId="14" builtinId="8" hidden="1"/>
    <cellStyle name="Lien hypertexte" xfId="16" builtinId="8" hidden="1"/>
    <cellStyle name="Lien hypertexte" xfId="18" builtinId="8" hidden="1"/>
    <cellStyle name="Lien hypertexte" xfId="10" builtinId="8" hidden="1"/>
    <cellStyle name="Lien hypertexte" xfId="12" builtinId="8" hidden="1"/>
    <cellStyle name="Lien hypertexte" xfId="8" builtinId="8" hidden="1"/>
    <cellStyle name="Lien hypertexte" xfId="6" builtinId="8" hidden="1"/>
    <cellStyle name="Lien hypertexte visité" xfId="17" builtinId="9" hidden="1"/>
    <cellStyle name="Lien hypertexte visité" xfId="19" builtinId="9" hidden="1"/>
    <cellStyle name="Lien hypertexte visité" xfId="11" builtinId="9" hidden="1"/>
    <cellStyle name="Lien hypertexte visité" xfId="13" builtinId="9" hidden="1"/>
    <cellStyle name="Lien hypertexte visité" xfId="15" builtinId="9" hidden="1"/>
    <cellStyle name="Lien hypertexte visité" xfId="9" builtinId="9" hidden="1"/>
    <cellStyle name="Lien hypertexte visité" xfId="7" builtinId="9" hidden="1"/>
    <cellStyle name="Milliers,00" xfId="1" xr:uid="{00000000-0005-0000-0000-00000E000000}"/>
    <cellStyle name="Normal" xfId="0" builtinId="0"/>
    <cellStyle name="Ombré1" xfId="2" xr:uid="{00000000-0005-0000-0000-000010000000}"/>
    <cellStyle name="Ombré2" xfId="3" xr:uid="{00000000-0005-0000-0000-000011000000}"/>
    <cellStyle name="Ombré3" xfId="4" xr:uid="{00000000-0005-0000-0000-000012000000}"/>
    <cellStyle name="Vide" xfId="5" xr:uid="{00000000-0005-0000-0000-000013000000}"/>
  </cellStyles>
  <dxfs count="1910">
    <dxf>
      <fill>
        <patternFill>
          <bgColor rgb="FF00B0F0"/>
        </patternFill>
      </fill>
    </dxf>
    <dxf>
      <fill>
        <patternFill>
          <bgColor rgb="FFFFFF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FF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92D050"/>
        </patternFill>
      </fill>
    </dxf>
    <dxf>
      <fill>
        <patternFill>
          <bgColor rgb="FF7030A0"/>
        </patternFill>
      </fill>
    </dxf>
    <dxf>
      <fill>
        <patternFill>
          <bgColor rgb="FF00B0F0"/>
        </patternFill>
      </fill>
    </dxf>
    <dxf>
      <fill>
        <patternFill>
          <bgColor rgb="FFFF0000"/>
        </patternFill>
      </fill>
    </dxf>
    <dxf>
      <fill>
        <patternFill>
          <bgColor rgb="FFFFFF00"/>
        </patternFill>
      </fill>
    </dxf>
    <dxf>
      <fill>
        <patternFill>
          <bgColor theme="9" tint="-0.24994659260841701"/>
        </patternFill>
      </fill>
    </dxf>
    <dxf>
      <fill>
        <patternFill>
          <bgColor theme="0" tint="-0.24994659260841701"/>
        </patternFill>
      </fill>
    </dxf>
    <dxf>
      <fill>
        <patternFill>
          <bgColor rgb="FF7030A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FF0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theme="9" tint="-0.24994659260841701"/>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theme="0"/>
        </patternFill>
      </fill>
    </dxf>
    <dxf>
      <fill>
        <patternFill>
          <bgColor rgb="FFFF0000"/>
        </patternFill>
      </fill>
    </dxf>
    <dxf>
      <fill>
        <patternFill>
          <bgColor rgb="FF00B0F0"/>
        </patternFill>
      </fill>
    </dxf>
    <dxf>
      <fill>
        <patternFill>
          <bgColor rgb="FF92D050"/>
        </patternFill>
      </fill>
    </dxf>
    <dxf>
      <fill>
        <patternFill>
          <bgColor rgb="FF7030A0"/>
        </patternFill>
      </fill>
    </dxf>
    <dxf>
      <fill>
        <patternFill>
          <bgColor rgb="FFFF0000"/>
        </patternFill>
      </fill>
    </dxf>
    <dxf>
      <fill>
        <patternFill>
          <bgColor theme="0" tint="-0.24994659260841701"/>
        </patternFill>
      </fill>
    </dxf>
    <dxf>
      <fill>
        <patternFill>
          <bgColor theme="9" tint="-0.24994659260841701"/>
        </patternFill>
      </fill>
    </dxf>
    <dxf>
      <fill>
        <patternFill>
          <bgColor rgb="FFFFFF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theme="9" tint="-0.24994659260841701"/>
        </patternFill>
      </fill>
    </dxf>
    <dxf>
      <fill>
        <patternFill>
          <bgColor theme="0" tint="-0.24994659260841701"/>
        </patternFill>
      </fill>
    </dxf>
    <dxf>
      <fill>
        <patternFill>
          <bgColor rgb="FF92D050"/>
        </patternFill>
      </fill>
    </dxf>
    <dxf>
      <fill>
        <patternFill>
          <bgColor rgb="FF7030A0"/>
        </patternFill>
      </fill>
    </dxf>
    <dxf>
      <fill>
        <patternFill>
          <bgColor rgb="FFFF0000"/>
        </patternFill>
      </fill>
    </dxf>
    <dxf>
      <fill>
        <patternFill>
          <bgColor rgb="FFFFFF00"/>
        </patternFill>
      </fill>
    </dxf>
    <dxf>
      <fill>
        <patternFill>
          <bgColor rgb="FF00B0F0"/>
        </patternFill>
      </fill>
    </dxf>
    <dxf>
      <fill>
        <patternFill>
          <bgColor rgb="FF00B0F0"/>
        </patternFill>
      </fill>
    </dxf>
    <dxf>
      <fill>
        <patternFill>
          <bgColor rgb="FFFFFF00"/>
        </patternFill>
      </fill>
    </dxf>
    <dxf>
      <fill>
        <patternFill>
          <bgColor rgb="FFFF0000"/>
        </patternFill>
      </fill>
    </dxf>
    <dxf>
      <fill>
        <patternFill>
          <bgColor rgb="FFFFFF00"/>
        </patternFill>
      </fill>
    </dxf>
    <dxf>
      <fill>
        <patternFill>
          <bgColor rgb="FF00B0F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7030A0"/>
        </patternFill>
      </fill>
    </dxf>
    <dxf>
      <fill>
        <patternFill>
          <bgColor rgb="FFFFFF00"/>
        </patternFill>
      </fill>
    </dxf>
    <dxf>
      <fill>
        <patternFill>
          <bgColor theme="9" tint="-0.24994659260841701"/>
        </patternFill>
      </fill>
    </dxf>
    <dxf>
      <fill>
        <patternFill>
          <bgColor theme="0" tint="-0.24994659260841701"/>
        </patternFill>
      </fill>
    </dxf>
    <dxf>
      <fill>
        <patternFill>
          <bgColor rgb="FF92D050"/>
        </patternFill>
      </fill>
    </dxf>
    <dxf>
      <fill>
        <patternFill>
          <bgColor rgb="FF7030A0"/>
        </patternFill>
      </fill>
    </dxf>
    <dxf>
      <fill>
        <patternFill>
          <bgColor rgb="FFFF0000"/>
        </patternFill>
      </fill>
    </dxf>
    <dxf>
      <fill>
        <patternFill>
          <bgColor rgb="FF00B0F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7030A0"/>
        </patternFill>
      </fill>
    </dxf>
    <dxf>
      <fill>
        <patternFill>
          <bgColor theme="9" tint="-0.24994659260841701"/>
        </patternFill>
      </fill>
    </dxf>
    <dxf>
      <fill>
        <patternFill>
          <bgColor rgb="FF7030A0"/>
        </patternFill>
      </fill>
    </dxf>
    <dxf>
      <fill>
        <patternFill>
          <bgColor rgb="FFFF0000"/>
        </patternFill>
      </fill>
    </dxf>
    <dxf>
      <fill>
        <patternFill>
          <bgColor rgb="FFFFFF00"/>
        </patternFill>
      </fill>
    </dxf>
    <dxf>
      <fill>
        <patternFill>
          <bgColor rgb="FF00B0F0"/>
        </patternFill>
      </fill>
    </dxf>
    <dxf>
      <fill>
        <patternFill>
          <bgColor rgb="FF92D050"/>
        </patternFill>
      </fill>
    </dxf>
    <dxf>
      <fill>
        <patternFill>
          <bgColor theme="0" tint="-0.24994659260841701"/>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FF00"/>
        </patternFill>
      </fill>
    </dxf>
    <dxf>
      <fill>
        <patternFill>
          <bgColor rgb="FF00B0F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92D050"/>
        </patternFill>
      </fill>
    </dxf>
    <dxf>
      <fill>
        <patternFill>
          <bgColor theme="0" tint="-0.24994659260841701"/>
        </patternFill>
      </fill>
    </dxf>
    <dxf>
      <fill>
        <patternFill>
          <bgColor rgb="FF7030A0"/>
        </patternFill>
      </fill>
    </dxf>
    <dxf>
      <fill>
        <patternFill>
          <bgColor theme="9" tint="-0.24994659260841701"/>
        </patternFill>
      </fill>
    </dxf>
    <dxf>
      <fill>
        <patternFill>
          <bgColor rgb="FF7030A0"/>
        </patternFill>
      </fill>
    </dxf>
    <dxf>
      <fill>
        <patternFill>
          <bgColor rgb="FFFF0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FF00"/>
        </patternFill>
      </fill>
    </dxf>
    <dxf>
      <fill>
        <patternFill>
          <bgColor rgb="FF00B0F0"/>
        </patternFill>
      </fill>
    </dxf>
    <dxf>
      <fill>
        <patternFill>
          <bgColor theme="9" tint="-0.24994659260841701"/>
        </patternFill>
      </fill>
    </dxf>
    <dxf>
      <fill>
        <patternFill>
          <bgColor theme="0" tint="-0.24994659260841701"/>
        </patternFill>
      </fill>
    </dxf>
    <dxf>
      <fill>
        <patternFill>
          <bgColor rgb="FF92D050"/>
        </patternFill>
      </fill>
    </dxf>
    <dxf>
      <fill>
        <patternFill>
          <bgColor rgb="FF7030A0"/>
        </patternFill>
      </fill>
    </dxf>
    <dxf>
      <fill>
        <patternFill>
          <bgColor rgb="FFFF0000"/>
        </patternFill>
      </fill>
    </dxf>
    <dxf>
      <fill>
        <patternFill>
          <bgColor rgb="FFFFFF00"/>
        </patternFill>
      </fill>
    </dxf>
    <dxf>
      <fill>
        <patternFill>
          <bgColor rgb="FF7030A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theme="9" tint="-0.24994659260841701"/>
        </patternFill>
      </fill>
    </dxf>
    <dxf>
      <fill>
        <patternFill>
          <bgColor rgb="FF7030A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theme="9" tint="-0.24994659260841701"/>
        </patternFill>
      </fill>
    </dxf>
    <dxf>
      <fill>
        <patternFill>
          <bgColor rgb="FF7030A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theme="0"/>
        </patternFill>
      </fill>
    </dxf>
    <dxf>
      <fill>
        <patternFill>
          <bgColor rgb="FFFF0000"/>
        </patternFill>
      </fill>
    </dxf>
    <dxf>
      <fill>
        <patternFill>
          <bgColor rgb="FFFF0000"/>
        </patternFill>
      </fill>
    </dxf>
    <dxf>
      <fill>
        <patternFill>
          <bgColor theme="9" tint="-0.24994659260841701"/>
        </patternFill>
      </fill>
    </dxf>
    <dxf>
      <fill>
        <patternFill>
          <bgColor theme="0" tint="-0.24994659260841701"/>
        </patternFill>
      </fill>
    </dxf>
    <dxf>
      <fill>
        <patternFill>
          <bgColor rgb="FF92D050"/>
        </patternFill>
      </fill>
    </dxf>
    <dxf>
      <fill>
        <patternFill>
          <bgColor rgb="FF7030A0"/>
        </patternFill>
      </fill>
    </dxf>
    <dxf>
      <fill>
        <patternFill>
          <bgColor rgb="FFFF0000"/>
        </patternFill>
      </fill>
    </dxf>
    <dxf>
      <fill>
        <patternFill>
          <bgColor rgb="FFFFFF00"/>
        </patternFill>
      </fill>
    </dxf>
    <dxf>
      <fill>
        <patternFill>
          <bgColor rgb="FF00B0F0"/>
        </patternFill>
      </fill>
    </dxf>
    <dxf>
      <fill>
        <patternFill>
          <bgColor rgb="FF7030A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rgb="FF7030A0"/>
        </patternFill>
      </fill>
    </dxf>
    <dxf>
      <fill>
        <patternFill>
          <bgColor theme="9" tint="-0.24994659260841701"/>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FF00"/>
        </patternFill>
      </fill>
    </dxf>
    <dxf>
      <fill>
        <patternFill>
          <bgColor rgb="FF00B0F0"/>
        </patternFill>
      </fill>
    </dxf>
    <dxf>
      <fill>
        <patternFill>
          <bgColor rgb="FFFF0000"/>
        </patternFill>
      </fill>
    </dxf>
    <dxf>
      <fill>
        <patternFill>
          <bgColor rgb="FF00B0F0"/>
        </patternFill>
      </fill>
    </dxf>
    <dxf>
      <fill>
        <patternFill>
          <bgColor rgb="FFFFFF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tint="-0.24994659260841701"/>
        </patternFill>
      </fill>
    </dxf>
    <dxf>
      <fill>
        <patternFill>
          <bgColor theme="9" tint="-0.24994659260841701"/>
        </patternFill>
      </fill>
    </dxf>
    <dxf>
      <fill>
        <patternFill>
          <bgColor rgb="FF7030A0"/>
        </patternFill>
      </fill>
    </dxf>
    <dxf>
      <fill>
        <patternFill>
          <bgColor rgb="FFFF0000"/>
        </patternFill>
      </fill>
    </dxf>
    <dxf>
      <fill>
        <patternFill>
          <bgColor rgb="FFFFFF00"/>
        </patternFill>
      </fill>
    </dxf>
    <dxf>
      <fill>
        <patternFill>
          <bgColor rgb="FF00B0F0"/>
        </patternFill>
      </fill>
    </dxf>
    <dxf>
      <fill>
        <patternFill>
          <bgColor rgb="FF7030A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7030A0"/>
        </patternFill>
      </fill>
    </dxf>
    <dxf>
      <fill>
        <patternFill>
          <bgColor theme="9" tint="-0.24994659260841701"/>
        </patternFill>
      </fill>
    </dxf>
    <dxf>
      <fill>
        <patternFill>
          <bgColor theme="0" tint="-0.24994659260841701"/>
        </patternFill>
      </fill>
    </dxf>
    <dxf>
      <fill>
        <patternFill>
          <bgColor rgb="FF92D050"/>
        </patternFill>
      </fill>
    </dxf>
    <dxf>
      <fill>
        <patternFill>
          <bgColor rgb="FF7030A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theme="9" tint="-0.24994659260841701"/>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FF00"/>
        </patternFill>
      </fill>
    </dxf>
    <dxf>
      <fill>
        <patternFill>
          <bgColor rgb="FF00B0F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rgb="FF7030A0"/>
        </patternFill>
      </fill>
    </dxf>
    <dxf>
      <fill>
        <patternFill>
          <bgColor theme="9" tint="-0.24994659260841701"/>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7030A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theme="9" tint="-0.24994659260841701"/>
        </patternFill>
      </fill>
    </dxf>
    <dxf>
      <fill>
        <patternFill>
          <bgColor rgb="FFFF000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00B0F0"/>
        </patternFill>
      </fill>
    </dxf>
    <dxf>
      <fill>
        <patternFill>
          <bgColor rgb="FFFFFF00"/>
        </patternFill>
      </fill>
    </dxf>
    <dxf>
      <fill>
        <patternFill>
          <bgColor rgb="FFFF0000"/>
        </patternFill>
      </fill>
    </dxf>
    <dxf>
      <fill>
        <patternFill>
          <bgColor rgb="FF7030A0"/>
        </patternFill>
      </fill>
    </dxf>
    <dxf>
      <fill>
        <patternFill>
          <bgColor rgb="FF92D050"/>
        </patternFill>
      </fill>
    </dxf>
    <dxf>
      <fill>
        <patternFill>
          <bgColor theme="0" tint="-0.24994659260841701"/>
        </patternFill>
      </fill>
    </dxf>
    <dxf>
      <fill>
        <patternFill>
          <bgColor theme="9" tint="-0.24994659260841701"/>
        </patternFill>
      </fill>
    </dxf>
    <dxf>
      <fill>
        <patternFill>
          <bgColor rgb="FF7030A0"/>
        </patternFill>
      </fill>
    </dxf>
    <dxf>
      <fill>
        <patternFill>
          <bgColor rgb="FFFF0000"/>
        </patternFill>
      </fill>
    </dxf>
    <dxf>
      <fill>
        <patternFill>
          <bgColor rgb="FFFFFF00"/>
        </patternFill>
      </fill>
    </dxf>
    <dxf>
      <fill>
        <patternFill>
          <bgColor rgb="FF00B0F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66CC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EAEAEA"/>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DCD"/>
      <color rgb="FF7C5BF3"/>
      <color rgb="FFFFFF00"/>
      <color rgb="FFCCCC0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5519-41AC-BC43-67BE7C002D58}"/>
              </c:ext>
            </c:extLst>
          </c:dPt>
          <c:dPt>
            <c:idx val="1"/>
            <c:invertIfNegative val="0"/>
            <c:bubble3D val="0"/>
            <c:spPr>
              <a:solidFill>
                <a:schemeClr val="accent6">
                  <a:lumMod val="75000"/>
                </a:schemeClr>
              </a:solidFill>
              <a:ln>
                <a:noFill/>
              </a:ln>
              <a:effectLst/>
            </c:spPr>
            <c:extLst>
              <c:ext xmlns:c16="http://schemas.microsoft.com/office/drawing/2014/chart" uri="{C3380CC4-5D6E-409C-BE32-E72D297353CC}">
                <c16:uniqueId val="{00000003-5519-41AC-BC43-67BE7C002D58}"/>
              </c:ext>
            </c:extLst>
          </c:dPt>
          <c:dPt>
            <c:idx val="2"/>
            <c:invertIfNegative val="0"/>
            <c:bubble3D val="0"/>
            <c:spPr>
              <a:solidFill>
                <a:srgbClr val="FFFF00"/>
              </a:solidFill>
              <a:ln>
                <a:noFill/>
              </a:ln>
              <a:effectLst/>
            </c:spPr>
            <c:extLst>
              <c:ext xmlns:c16="http://schemas.microsoft.com/office/drawing/2014/chart" uri="{C3380CC4-5D6E-409C-BE32-E72D297353CC}">
                <c16:uniqueId val="{00000005-5519-41AC-BC43-67BE7C002D58}"/>
              </c:ext>
            </c:extLst>
          </c:dPt>
          <c:dPt>
            <c:idx val="3"/>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07-5519-41AC-BC43-67BE7C002D58}"/>
              </c:ext>
            </c:extLst>
          </c:dPt>
          <c:dPt>
            <c:idx val="4"/>
            <c:invertIfNegative val="0"/>
            <c:bubble3D val="0"/>
            <c:spPr>
              <a:solidFill>
                <a:srgbClr val="92D050"/>
              </a:solidFill>
              <a:ln>
                <a:noFill/>
              </a:ln>
              <a:effectLst/>
            </c:spPr>
            <c:extLst>
              <c:ext xmlns:c16="http://schemas.microsoft.com/office/drawing/2014/chart" uri="{C3380CC4-5D6E-409C-BE32-E72D297353CC}">
                <c16:uniqueId val="{00000009-5519-41AC-BC43-67BE7C002D58}"/>
              </c:ext>
            </c:extLst>
          </c:dPt>
          <c:dPt>
            <c:idx val="5"/>
            <c:invertIfNegative val="0"/>
            <c:bubble3D val="0"/>
            <c:spPr>
              <a:solidFill>
                <a:srgbClr val="7030A0"/>
              </a:solidFill>
              <a:ln>
                <a:noFill/>
              </a:ln>
              <a:effectLst/>
            </c:spPr>
            <c:extLst>
              <c:ext xmlns:c16="http://schemas.microsoft.com/office/drawing/2014/chart" uri="{C3380CC4-5D6E-409C-BE32-E72D297353CC}">
                <c16:uniqueId val="{0000000B-5519-41AC-BC43-67BE7C002D58}"/>
              </c:ext>
            </c:extLst>
          </c:dPt>
          <c:dPt>
            <c:idx val="6"/>
            <c:invertIfNegative val="0"/>
            <c:bubble3D val="0"/>
            <c:spPr>
              <a:solidFill>
                <a:schemeClr val="bg1">
                  <a:lumMod val="75000"/>
                </a:schemeClr>
              </a:solidFill>
              <a:ln>
                <a:noFill/>
              </a:ln>
              <a:effectLst/>
            </c:spPr>
            <c:extLst>
              <c:ext xmlns:c16="http://schemas.microsoft.com/office/drawing/2014/chart" uri="{C3380CC4-5D6E-409C-BE32-E72D297353CC}">
                <c16:uniqueId val="{0000000D-5519-41AC-BC43-67BE7C002D58}"/>
              </c:ext>
            </c:extLst>
          </c:dPt>
          <c:dPt>
            <c:idx val="7"/>
            <c:invertIfNegative val="0"/>
            <c:bubble3D val="0"/>
            <c:spPr>
              <a:solidFill>
                <a:schemeClr val="bg1">
                  <a:lumMod val="75000"/>
                </a:schemeClr>
              </a:solidFill>
              <a:ln>
                <a:noFill/>
              </a:ln>
              <a:effectLst/>
            </c:spPr>
            <c:extLst>
              <c:ext xmlns:c16="http://schemas.microsoft.com/office/drawing/2014/chart" uri="{C3380CC4-5D6E-409C-BE32-E72D297353CC}">
                <c16:uniqueId val="{0000000F-5519-41AC-BC43-67BE7C002D58}"/>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'Résultats synthèse'!$G$1:$M$1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synthèse'!$G$3:$M$3</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0-5519-41AC-BC43-67BE7C002D58}"/>
            </c:ext>
          </c:extLst>
        </c:ser>
        <c:dLbls>
          <c:dLblPos val="outEnd"/>
          <c:showLegendKey val="0"/>
          <c:showVal val="1"/>
          <c:showCatName val="0"/>
          <c:showSerName val="0"/>
          <c:showPercent val="0"/>
          <c:showBubbleSize val="0"/>
        </c:dLbls>
        <c:gapWidth val="182"/>
        <c:axId val="48678400"/>
        <c:axId val="48684416"/>
      </c:barChart>
      <c:catAx>
        <c:axId val="486784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fr-FR"/>
          </a:p>
        </c:txPr>
        <c:crossAx val="48684416"/>
        <c:crosses val="autoZero"/>
        <c:auto val="1"/>
        <c:lblAlgn val="ctr"/>
        <c:lblOffset val="100"/>
        <c:noMultiLvlLbl val="0"/>
      </c:catAx>
      <c:valAx>
        <c:axId val="4868441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fr-CA" sz="1800">
                    <a:solidFill>
                      <a:sysClr val="windowText" lastClr="000000"/>
                    </a:solidFill>
                  </a:rPr>
                  <a:t>Nombre de cibles</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48678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9  -   Bâtir une infrastructure résiliente, promouvoir une industrialisation durable qui profite à tous et encourager l’innovation (8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synthèse'!$C$12</c:f>
              <c:strCache>
                <c:ptCount val="1"/>
                <c:pt idx="0">
                  <c:v>ODD 9  -   Bâtir une infrastructure résiliente, promouvoir une industrialisation durable qui profite à tous et encourager l’innovation</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synthèse'!$F$12:$M$12</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10  -   Réduire les inégalités dans les pays et d’un pays à l’autre (10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synthèse'!$C$13</c:f>
              <c:strCache>
                <c:ptCount val="1"/>
                <c:pt idx="0">
                  <c:v>ODD 10  -   Réduire les inégalités dans les pays et d’un pays à l’autre</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synthèse'!$F$13:$M$13</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050" b="1">
                <a:solidFill>
                  <a:sysClr val="windowText" lastClr="000000"/>
                </a:solidFill>
              </a:rPr>
              <a:t>ODD 11  -   Faire en sorte que les villes et les établissements humains soient ouverts à tous,</a:t>
            </a:r>
          </a:p>
          <a:p>
            <a:pPr>
              <a:defRPr sz="1200" b="1">
                <a:solidFill>
                  <a:sysClr val="windowText" lastClr="000000"/>
                </a:solidFill>
              </a:defRPr>
            </a:pPr>
            <a:r>
              <a:rPr lang="fr-CA" sz="1050" b="1">
                <a:solidFill>
                  <a:sysClr val="windowText" lastClr="000000"/>
                </a:solidFill>
              </a:rPr>
              <a:t> sûrs, résilients et durables  (10 cibles)</a:t>
            </a:r>
          </a:p>
        </c:rich>
      </c:tx>
      <c:layout>
        <c:manualLayout>
          <c:xMode val="edge"/>
          <c:yMode val="edge"/>
          <c:x val="0.2938246344759971"/>
          <c:y val="0.91736300343116028"/>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synthèse'!$C$14</c:f>
              <c:strCache>
                <c:ptCount val="1"/>
                <c:pt idx="0">
                  <c:v>ODD 11  -   Faire en sorte que les villes et les établissements humains soient ouverts à tous, sûrs, résilients et durables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synthèse'!$F$14:$M$14</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12  -   Établir des modes de consommation et de production durables  (11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synthèse'!$C$15</c:f>
              <c:strCache>
                <c:ptCount val="1"/>
                <c:pt idx="0">
                  <c:v>ODD 12  -   Établir des modes de consommation et de production durables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synthèse'!$F$15:$M$15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13  -   Prendre d’urgence des mesures pour lutter contre les changements climatiques</a:t>
            </a:r>
          </a:p>
          <a:p>
            <a:pPr>
              <a:defRPr sz="1200" b="1">
                <a:solidFill>
                  <a:sysClr val="windowText" lastClr="000000"/>
                </a:solidFill>
              </a:defRPr>
            </a:pPr>
            <a:r>
              <a:rPr lang="fr-CA" sz="1200" b="1">
                <a:solidFill>
                  <a:sysClr val="windowText" lastClr="000000"/>
                </a:solidFill>
              </a:rPr>
              <a:t> et leurs répercussions *  (5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synthèse'!$C$16</c:f>
              <c:strCache>
                <c:ptCount val="1"/>
                <c:pt idx="0">
                  <c:v>ODD 13  -   Prendre d’urgence des mesures pour lutter contre les changements climatiques et leurs répercussions *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synthèse'!$F$16:$M$16</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14  -   Conserver et exploiter de manière durable les océans, les mers et les ressources marines aux fins du développement durable  (10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synthèse'!$C$17</c:f>
              <c:strCache>
                <c:ptCount val="1"/>
                <c:pt idx="0">
                  <c:v>ODD 14  -   Conserver et exploiter de manière durable les océans, les mers et les ressources marines aux fins du développement durable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synthèse'!$F$17:$M$17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15  -   Préserver et restaurer les écosystèmes terrestres, en veillant à les exploiter de façon durable, gérer durablement les forêts, lutter contre la désertification, enrayer et inverser le processus de dégradation des sols * (12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synthèse'!$C$18</c:f>
              <c:strCache>
                <c:ptCount val="1"/>
                <c:pt idx="0">
                  <c:v>ODD 15  -   Préserver et restaurer les écosystèmes terrestres, en veillant à les exploiter de façon durable, gérer durablement les forêts, lutter contre la désertification, enrayer et inverser le processus de dégradation des sols et mettre fin à l’appauvr</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synthèse'!$F$18:$M$18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16  -   Promouvoir l’avènement de sociétés pacifiques et ouvertes aux fins du développement durable, assurer l’accès de tous à la justice et mettre en place, à tous les niveaux, des institutions efficaces, responsables et ouvertes  (12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synthèse'!$C$19</c:f>
              <c:strCache>
                <c:ptCount val="1"/>
                <c:pt idx="0">
                  <c:v>ODD 16  -   Promouvoir l’avènement de sociétés pacifiques et ouvertes aux fins du développement durable, assurer l’accès de tous à la justice et mettre en place, à tous les niveaux, des institutions efficaces, responsables et ouvertes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synthèse'!$F$19:$M$19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17  -   Renforcer les moyens de mettre en œuvre le partenariat mondial pour le </a:t>
            </a:r>
          </a:p>
          <a:p>
            <a:pPr>
              <a:defRPr sz="1200" b="1">
                <a:solidFill>
                  <a:sysClr val="windowText" lastClr="000000"/>
                </a:solidFill>
              </a:defRPr>
            </a:pPr>
            <a:r>
              <a:rPr lang="fr-CA" sz="1200" b="1">
                <a:solidFill>
                  <a:sysClr val="windowText" lastClr="000000"/>
                </a:solidFill>
              </a:rPr>
              <a:t>développement durable et le revitaliser  (19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synthèse'!$C$20</c:f>
              <c:strCache>
                <c:ptCount val="1"/>
                <c:pt idx="0">
                  <c:v>ODD 17  -   Renforcer les moyens de mettre en œuvre le partenariat mondial pour le développement durable et le revitaliser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synthèse'!$F$20:$M$20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1  -   Éliminer la pauvreté sous toutes ses formes et partout dans le monde (7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synthèse'!$C$4</c:f>
              <c:strCache>
                <c:ptCount val="1"/>
                <c:pt idx="0">
                  <c:v>ODD 1  -   Éliminer la pauvreté sous toutes ses formes et partout dans le monde</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synthèse'!$F$4:$M$4</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2  -   Éliminer la faim, assurer la sécurité alimentaire, améliorer la nutrition et </a:t>
            </a:r>
          </a:p>
          <a:p>
            <a:pPr>
              <a:defRPr sz="1200" b="1">
                <a:solidFill>
                  <a:sysClr val="windowText" lastClr="000000"/>
                </a:solidFill>
              </a:defRPr>
            </a:pPr>
            <a:r>
              <a:rPr lang="fr-CA" sz="1200" b="1">
                <a:solidFill>
                  <a:sysClr val="windowText" lastClr="000000"/>
                </a:solidFill>
              </a:rPr>
              <a:t>promouvoir l’agriculture durable (8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synthèse'!$C$5</c:f>
              <c:strCache>
                <c:ptCount val="1"/>
                <c:pt idx="0">
                  <c:v>ODD 2  -   Éliminer la faim, assurer la sécurité alimentaire, améliorer la nutrition et promouvoir l’ agriculture durable</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synthèse'!$F$5:$M$5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3  -   Permettre à tous de vivre en bonne santé et promouvoir le bien-être de tous à tout âge  (13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synthèse'!$C$6</c:f>
              <c:strCache>
                <c:ptCount val="1"/>
                <c:pt idx="0">
                  <c:v>ODD 3  -   Permettre à tous de vivre en bonne santé et promouvoir le bien-être de tous à tout âge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synthèse'!$F$6:$M$6</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4  -   Assurer l’accès de tous à une éducation de qualité, sur un pied d’égalité, et promouvoir les possibilités d’apprentissage tout au long de la vie  (10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synthèse'!$C$7</c:f>
              <c:strCache>
                <c:ptCount val="1"/>
                <c:pt idx="0">
                  <c:v>ODD 4  -   Assurer l’accès de tous à une éducation de qualité, sur un pied d’égalité, et promouvoir les possibilités d’apprentissage tout au long de la vie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synthèse'!$F$7:$M$7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5  -   Parvenir à l’égalité des sexes et autonomiser toutes les femmes et les filles  (9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synthèse'!$C$8</c:f>
              <c:strCache>
                <c:ptCount val="1"/>
                <c:pt idx="0">
                  <c:v>ODD 5  -   Parvenir à l’égalité des sexes et autonomiser toutes les femmes et les filles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synthèse'!$F$8:$M$8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6  -   Garantir l’accès de tous à l’eau et à l’assainissement et assurer une gestion durable</a:t>
            </a:r>
          </a:p>
          <a:p>
            <a:pPr>
              <a:defRPr sz="1200" b="1">
                <a:solidFill>
                  <a:sysClr val="windowText" lastClr="000000"/>
                </a:solidFill>
              </a:defRPr>
            </a:pPr>
            <a:r>
              <a:rPr lang="fr-CA" sz="1200" b="1">
                <a:solidFill>
                  <a:sysClr val="windowText" lastClr="000000"/>
                </a:solidFill>
              </a:rPr>
              <a:t> des ressources en eau  (8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synthèse'!$C$9</c:f>
              <c:strCache>
                <c:ptCount val="1"/>
                <c:pt idx="0">
                  <c:v>ODD 6  -   Garantir l’accès de tous à l’eau et à l’assainissement et assurer une gestion durable des ressources en eau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synthèse'!$G$1:$M$1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synthèse'!$G$9:$M$9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7  -   Garantir l’accès de tous à des services énergétiques fiables, durables et modernes,</a:t>
            </a:r>
          </a:p>
          <a:p>
            <a:pPr>
              <a:defRPr sz="1200" b="1">
                <a:solidFill>
                  <a:sysClr val="windowText" lastClr="000000"/>
                </a:solidFill>
              </a:defRPr>
            </a:pPr>
            <a:r>
              <a:rPr lang="fr-CA" sz="1200" b="1">
                <a:solidFill>
                  <a:sysClr val="windowText" lastClr="000000"/>
                </a:solidFill>
              </a:rPr>
              <a:t> à un coût abordable  (5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synthèse'!$C$10</c:f>
              <c:strCache>
                <c:ptCount val="1"/>
                <c:pt idx="0">
                  <c:v>ODD 7  -   Garantir l’accès de tous à des services énergétiques fiables, durables et modernes, à un coût abordable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synthèse'!$F$10:$M$10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A" sz="1200" b="1">
                <a:solidFill>
                  <a:sysClr val="windowText" lastClr="000000"/>
                </a:solidFill>
              </a:rPr>
              <a:t>ODD 8  -   Promouvoir une croissance économique soutenue, partagée et durable, le plein emploi productif et un travail décent pour tous  (12 cibles)</a:t>
            </a:r>
          </a:p>
        </c:rich>
      </c:tx>
      <c:layout>
        <c:manualLayout>
          <c:xMode val="edge"/>
          <c:yMode val="edge"/>
          <c:x val="0.22738714925796774"/>
          <c:y val="0.87223597344531267"/>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5002830676219981"/>
          <c:y val="2.1728270578097938E-2"/>
          <c:w val="0.48318237571973077"/>
          <c:h val="0.82670618809375096"/>
        </c:manualLayout>
      </c:layout>
      <c:pieChart>
        <c:varyColors val="1"/>
        <c:ser>
          <c:idx val="1"/>
          <c:order val="0"/>
          <c:tx>
            <c:strRef>
              <c:f>'Résultats synthèse'!$C$11</c:f>
              <c:strCache>
                <c:ptCount val="1"/>
                <c:pt idx="0">
                  <c:v>ODD 8  -   Promouvoir une croissance économique soutenue, partagée et durable, le plein emploi productif et un travail décent pour tous </c:v>
                </c:pt>
              </c:strCache>
            </c:strRef>
          </c:tx>
          <c:spPr>
            <a:pattFill prst="pct5">
              <a:fgClr>
                <a:schemeClr val="tx1">
                  <a:lumMod val="50000"/>
                  <a:lumOff val="50000"/>
                </a:schemeClr>
              </a:fgClr>
              <a:bgClr>
                <a:schemeClr val="bg1"/>
              </a:bgClr>
            </a:pattFill>
            <a:ln w="9525">
              <a:solidFill>
                <a:schemeClr val="bg2">
                  <a:lumMod val="25000"/>
                </a:schemeClr>
              </a:solidFill>
            </a:ln>
          </c:spPr>
          <c:explosion val="2"/>
          <c:dPt>
            <c:idx val="0"/>
            <c:bubble3D val="0"/>
            <c:spPr>
              <a:solidFill>
                <a:srgbClr val="FF0000"/>
              </a:solidFill>
              <a:ln w="9525">
                <a:solidFill>
                  <a:schemeClr val="bg2">
                    <a:lumMod val="25000"/>
                  </a:schemeClr>
                </a:solidFill>
              </a:ln>
              <a:effectLst/>
            </c:spPr>
            <c:extLst>
              <c:ext xmlns:c16="http://schemas.microsoft.com/office/drawing/2014/chart" uri="{C3380CC4-5D6E-409C-BE32-E72D297353CC}">
                <c16:uniqueId val="{00000001-CA36-428F-B744-3C8026169376}"/>
              </c:ext>
            </c:extLst>
          </c:dPt>
          <c:dPt>
            <c:idx val="1"/>
            <c:bubble3D val="0"/>
            <c:spPr>
              <a:solidFill>
                <a:schemeClr val="accent6">
                  <a:lumMod val="75000"/>
                </a:schemeClr>
              </a:solidFill>
              <a:ln w="9525">
                <a:solidFill>
                  <a:schemeClr val="bg2">
                    <a:lumMod val="25000"/>
                  </a:schemeClr>
                </a:solidFill>
              </a:ln>
              <a:effectLst/>
            </c:spPr>
            <c:extLst>
              <c:ext xmlns:c16="http://schemas.microsoft.com/office/drawing/2014/chart" uri="{C3380CC4-5D6E-409C-BE32-E72D297353CC}">
                <c16:uniqueId val="{00000003-CA36-428F-B744-3C8026169376}"/>
              </c:ext>
            </c:extLst>
          </c:dPt>
          <c:dPt>
            <c:idx val="2"/>
            <c:bubble3D val="0"/>
            <c:spPr>
              <a:solidFill>
                <a:srgbClr val="FFFF00"/>
              </a:solidFill>
              <a:ln w="9525">
                <a:solidFill>
                  <a:schemeClr val="bg2">
                    <a:lumMod val="25000"/>
                  </a:schemeClr>
                </a:solidFill>
              </a:ln>
              <a:effectLst/>
            </c:spPr>
            <c:extLst>
              <c:ext xmlns:c16="http://schemas.microsoft.com/office/drawing/2014/chart" uri="{C3380CC4-5D6E-409C-BE32-E72D297353CC}">
                <c16:uniqueId val="{00000005-CA36-428F-B744-3C8026169376}"/>
              </c:ext>
            </c:extLst>
          </c:dPt>
          <c:dPt>
            <c:idx val="3"/>
            <c:bubble3D val="0"/>
            <c:spPr>
              <a:solidFill>
                <a:schemeClr val="accent1"/>
              </a:solidFill>
              <a:ln w="9525">
                <a:solidFill>
                  <a:schemeClr val="bg2">
                    <a:lumMod val="25000"/>
                  </a:schemeClr>
                </a:solidFill>
              </a:ln>
              <a:effectLst/>
            </c:spPr>
            <c:extLst>
              <c:ext xmlns:c16="http://schemas.microsoft.com/office/drawing/2014/chart" uri="{C3380CC4-5D6E-409C-BE32-E72D297353CC}">
                <c16:uniqueId val="{00000007-CA36-428F-B744-3C8026169376}"/>
              </c:ext>
            </c:extLst>
          </c:dPt>
          <c:dPt>
            <c:idx val="4"/>
            <c:bubble3D val="0"/>
            <c:spPr>
              <a:solidFill>
                <a:srgbClr val="92D050"/>
              </a:solidFill>
              <a:ln w="9525">
                <a:solidFill>
                  <a:schemeClr val="bg2">
                    <a:lumMod val="25000"/>
                  </a:schemeClr>
                </a:solidFill>
              </a:ln>
              <a:effectLst/>
            </c:spPr>
            <c:extLst>
              <c:ext xmlns:c16="http://schemas.microsoft.com/office/drawing/2014/chart" uri="{C3380CC4-5D6E-409C-BE32-E72D297353CC}">
                <c16:uniqueId val="{00000009-CA36-428F-B744-3C8026169376}"/>
              </c:ext>
            </c:extLst>
          </c:dPt>
          <c:dPt>
            <c:idx val="5"/>
            <c:bubble3D val="0"/>
            <c:spPr>
              <a:solidFill>
                <a:srgbClr val="7030A0"/>
              </a:solidFill>
              <a:ln w="9525">
                <a:solidFill>
                  <a:schemeClr val="bg2">
                    <a:lumMod val="25000"/>
                  </a:schemeClr>
                </a:solidFill>
              </a:ln>
              <a:effectLst/>
            </c:spPr>
            <c:extLst>
              <c:ext xmlns:c16="http://schemas.microsoft.com/office/drawing/2014/chart" uri="{C3380CC4-5D6E-409C-BE32-E72D297353CC}">
                <c16:uniqueId val="{0000000B-CA36-428F-B744-3C8026169376}"/>
              </c:ext>
            </c:extLst>
          </c:dPt>
          <c:dPt>
            <c:idx val="6"/>
            <c:bubble3D val="0"/>
            <c:spPr>
              <a:solidFill>
                <a:schemeClr val="bg1">
                  <a:lumMod val="65000"/>
                </a:schemeClr>
              </a:solidFill>
              <a:ln w="9525">
                <a:solidFill>
                  <a:schemeClr val="bg2">
                    <a:lumMod val="25000"/>
                  </a:schemeClr>
                </a:solidFill>
              </a:ln>
              <a:effectLst/>
            </c:spPr>
            <c:extLst>
              <c:ext xmlns:c16="http://schemas.microsoft.com/office/drawing/2014/chart" uri="{C3380CC4-5D6E-409C-BE32-E72D297353CC}">
                <c16:uniqueId val="{0000000D-CA36-428F-B744-3C8026169376}"/>
              </c:ext>
            </c:extLst>
          </c:dPt>
          <c:dPt>
            <c:idx val="7"/>
            <c:bubble3D val="0"/>
            <c:spPr>
              <a:solidFill>
                <a:schemeClr val="bg1">
                  <a:lumMod val="75000"/>
                </a:schemeClr>
              </a:solidFill>
              <a:ln w="9525">
                <a:solidFill>
                  <a:schemeClr val="bg2">
                    <a:lumMod val="25000"/>
                  </a:schemeClr>
                </a:solidFill>
              </a:ln>
              <a:effectLst/>
            </c:spPr>
            <c:extLst>
              <c:ext xmlns:c16="http://schemas.microsoft.com/office/drawing/2014/chart" uri="{C3380CC4-5D6E-409C-BE32-E72D297353CC}">
                <c16:uniqueId val="{0000000F-CA36-428F-B744-3C8026169376}"/>
              </c:ext>
            </c:extLst>
          </c:dPt>
          <c:dPt>
            <c:idx val="8"/>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1-CA36-428F-B744-3C8026169376}"/>
              </c:ext>
            </c:extLst>
          </c:dPt>
          <c:dPt>
            <c:idx val="9"/>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3-CA36-428F-B744-3C8026169376}"/>
              </c:ext>
            </c:extLst>
          </c:dPt>
          <c:dPt>
            <c:idx val="10"/>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5-CA36-428F-B744-3C8026169376}"/>
              </c:ext>
            </c:extLst>
          </c:dPt>
          <c:dPt>
            <c:idx val="11"/>
            <c:bubble3D val="0"/>
            <c:spPr>
              <a:pattFill prst="pct5">
                <a:fgClr>
                  <a:schemeClr val="tx1">
                    <a:lumMod val="50000"/>
                    <a:lumOff val="50000"/>
                  </a:schemeClr>
                </a:fgClr>
                <a:bgClr>
                  <a:schemeClr val="bg1"/>
                </a:bgClr>
              </a:pattFill>
              <a:ln w="9525">
                <a:solidFill>
                  <a:schemeClr val="bg2">
                    <a:lumMod val="25000"/>
                  </a:schemeClr>
                </a:solidFill>
              </a:ln>
              <a:effectLst/>
            </c:spPr>
            <c:extLst>
              <c:ext xmlns:c16="http://schemas.microsoft.com/office/drawing/2014/chart" uri="{C3380CC4-5D6E-409C-BE32-E72D297353CC}">
                <c16:uniqueId val="{00000017-CA36-428F-B744-3C802616937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'Résultats synthèse'!$F$1:$M$1</c:f>
              <c:strCache>
                <c:ptCount val="7"/>
                <c:pt idx="0">
                  <c:v>Urgentes</c:v>
                </c:pt>
                <c:pt idx="1">
                  <c:v>Prioritaires</c:v>
                </c:pt>
                <c:pt idx="2">
                  <c:v>À moyen terme</c:v>
                </c:pt>
                <c:pt idx="3">
                  <c:v>À long terme</c:v>
                </c:pt>
                <c:pt idx="4">
                  <c:v>À consolider</c:v>
                </c:pt>
                <c:pt idx="5">
                  <c:v>Non prioritaires</c:v>
                </c:pt>
                <c:pt idx="6">
                  <c:v>Non pertinentes</c:v>
                </c:pt>
              </c:strCache>
            </c:strRef>
          </c:cat>
          <c:val>
            <c:numRef>
              <c:f>'Résultats synthèse'!$F$11:$M$11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8-CA36-428F-B744-3C8026169376}"/>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zero"/>
    <c:showDLblsOverMax val="0"/>
  </c:chart>
  <c:spPr>
    <a:solidFill>
      <a:schemeClr val="bg1"/>
    </a:solidFill>
    <a:ln w="3175" cap="flat" cmpd="sng" algn="ctr">
      <a:solidFill>
        <a:schemeClr val="bg1">
          <a:lumMod val="7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9.xml"/><Relationship Id="rId13" Type="http://schemas.openxmlformats.org/officeDocument/2006/relationships/chart" Target="../charts/chart14.xml"/><Relationship Id="rId3" Type="http://schemas.openxmlformats.org/officeDocument/2006/relationships/chart" Target="../charts/chart4.xml"/><Relationship Id="rId7" Type="http://schemas.openxmlformats.org/officeDocument/2006/relationships/chart" Target="../charts/chart8.xml"/><Relationship Id="rId12" Type="http://schemas.openxmlformats.org/officeDocument/2006/relationships/chart" Target="../charts/chart13.xml"/><Relationship Id="rId17" Type="http://schemas.openxmlformats.org/officeDocument/2006/relationships/chart" Target="../charts/chart18.xml"/><Relationship Id="rId2" Type="http://schemas.openxmlformats.org/officeDocument/2006/relationships/chart" Target="../charts/chart3.xml"/><Relationship Id="rId16" Type="http://schemas.openxmlformats.org/officeDocument/2006/relationships/chart" Target="../charts/chart17.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5" Type="http://schemas.openxmlformats.org/officeDocument/2006/relationships/chart" Target="../charts/chart6.xml"/><Relationship Id="rId15" Type="http://schemas.openxmlformats.org/officeDocument/2006/relationships/chart" Target="../charts/chart16.xml"/><Relationship Id="rId10" Type="http://schemas.openxmlformats.org/officeDocument/2006/relationships/chart" Target="../charts/chart11.xml"/><Relationship Id="rId4" Type="http://schemas.openxmlformats.org/officeDocument/2006/relationships/chart" Target="../charts/chart5.xml"/><Relationship Id="rId9" Type="http://schemas.openxmlformats.org/officeDocument/2006/relationships/chart" Target="../charts/chart10.xml"/><Relationship Id="rId14"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43814</xdr:colOff>
      <xdr:row>0</xdr:row>
      <xdr:rowOff>36192</xdr:rowOff>
    </xdr:from>
    <xdr:to>
      <xdr:col>12</xdr:col>
      <xdr:colOff>419100</xdr:colOff>
      <xdr:row>82</xdr:row>
      <xdr:rowOff>15240</xdr:rowOff>
    </xdr:to>
    <xdr:sp macro="" textlink="">
      <xdr:nvSpPr>
        <xdr:cNvPr id="2" name="ZoneTexte 1">
          <a:extLst>
            <a:ext uri="{FF2B5EF4-FFF2-40B4-BE49-F238E27FC236}">
              <a16:creationId xmlns:a16="http://schemas.microsoft.com/office/drawing/2014/main" id="{4972C257-6207-45F3-98CA-7C587D994DA7}"/>
            </a:ext>
          </a:extLst>
        </xdr:cNvPr>
        <xdr:cNvSpPr txBox="1"/>
      </xdr:nvSpPr>
      <xdr:spPr>
        <a:xfrm>
          <a:off x="43814" y="36192"/>
          <a:ext cx="9976486" cy="13517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fr-CA" sz="3600" b="0">
            <a:solidFill>
              <a:schemeClr val="dk1"/>
            </a:solidFill>
            <a:effectLst/>
            <a:latin typeface="Segoe UI Light" panose="020B0502040204020203" pitchFamily="34" charset="0"/>
            <a:ea typeface="+mn-ea"/>
            <a:cs typeface="Segoe UI Light" panose="020B0502040204020203" pitchFamily="34" charset="0"/>
          </a:endParaRPr>
        </a:p>
        <a:p>
          <a:pPr algn="ctr"/>
          <a:r>
            <a:rPr lang="fr-CA" sz="2800" b="0">
              <a:solidFill>
                <a:schemeClr val="dk1"/>
              </a:solidFill>
              <a:effectLst/>
              <a:latin typeface="Century Gothic" panose="020B0502020202020204" pitchFamily="34" charset="0"/>
              <a:ea typeface="+mn-ea"/>
              <a:cs typeface="Segoe UI Light" panose="020B0502040204020203" pitchFamily="34" charset="0"/>
            </a:rPr>
            <a:t>GRILLE DE PRIORISATION DES CIBLES DES ODD </a:t>
          </a:r>
        </a:p>
        <a:p>
          <a:pPr algn="ctr"/>
          <a:r>
            <a:rPr lang="fr-CA" sz="2800" b="0">
              <a:solidFill>
                <a:schemeClr val="dk1"/>
              </a:solidFill>
              <a:effectLst/>
              <a:latin typeface="Century Gothic" panose="020B0502020202020204" pitchFamily="34" charset="0"/>
              <a:ea typeface="+mn-ea"/>
              <a:cs typeface="Segoe UI Light" panose="020B0502040204020203" pitchFamily="34" charset="0"/>
            </a:rPr>
            <a:t>ADAPTÉE</a:t>
          </a:r>
          <a:r>
            <a:rPr lang="fr-CA" sz="2800" b="0" baseline="0">
              <a:solidFill>
                <a:schemeClr val="dk1"/>
              </a:solidFill>
              <a:effectLst/>
              <a:latin typeface="Century Gothic" panose="020B0502020202020204" pitchFamily="34" charset="0"/>
              <a:ea typeface="+mn-ea"/>
              <a:cs typeface="Segoe UI Light" panose="020B0502040204020203" pitchFamily="34" charset="0"/>
            </a:rPr>
            <a:t> AU SECTEUR DU TOURISME</a:t>
          </a:r>
          <a:endParaRPr lang="fr-CA" sz="2800" b="0">
            <a:solidFill>
              <a:schemeClr val="dk1"/>
            </a:solidFill>
            <a:effectLst/>
            <a:latin typeface="Century Gothic" panose="020B0502020202020204" pitchFamily="34" charset="0"/>
            <a:ea typeface="+mn-ea"/>
            <a:cs typeface="Segoe UI Light" panose="020B0502040204020203" pitchFamily="34" charset="0"/>
          </a:endParaRPr>
        </a:p>
        <a:p>
          <a:pPr algn="ctr"/>
          <a:r>
            <a:rPr lang="fr-CA" sz="2800" b="0">
              <a:solidFill>
                <a:schemeClr val="dk1"/>
              </a:solidFill>
              <a:effectLst/>
              <a:latin typeface="Century Gothic" panose="020B0502020202020204" pitchFamily="34" charset="0"/>
              <a:ea typeface="+mn-ea"/>
              <a:cs typeface="Segoe UI Light" panose="020B0502040204020203" pitchFamily="34" charset="0"/>
            </a:rPr>
            <a:t>(GPC-ODD-TO)</a:t>
          </a:r>
        </a:p>
        <a:p>
          <a:pPr algn="ctr"/>
          <a:r>
            <a:rPr lang="fr-CA" sz="1800" b="0">
              <a:solidFill>
                <a:schemeClr val="dk1"/>
              </a:solidFill>
              <a:effectLst/>
              <a:latin typeface="Century Gothic" panose="020B0502020202020204" pitchFamily="34" charset="0"/>
              <a:ea typeface="+mn-ea"/>
              <a:cs typeface="Segoe UI Light" panose="020B0502040204020203" pitchFamily="34" charset="0"/>
            </a:rPr>
            <a:t>OUTIL</a:t>
          </a:r>
          <a:r>
            <a:rPr lang="fr-CA" sz="1800" b="0" baseline="0">
              <a:solidFill>
                <a:schemeClr val="dk1"/>
              </a:solidFill>
              <a:effectLst/>
              <a:latin typeface="Century Gothic" panose="020B0502020202020204" pitchFamily="34" charset="0"/>
              <a:ea typeface="+mn-ea"/>
              <a:cs typeface="Segoe UI Light" panose="020B0502040204020203" pitchFamily="34" charset="0"/>
            </a:rPr>
            <a:t> D'INFORMATION ET DE PRIORISATION PARTICIPATIVE DES CIBLES DES ODD</a:t>
          </a:r>
        </a:p>
        <a:p>
          <a:pPr algn="ctr"/>
          <a:r>
            <a:rPr lang="fr-CA" sz="2000" b="0" baseline="0">
              <a:solidFill>
                <a:schemeClr val="dk1"/>
              </a:solidFill>
              <a:effectLst/>
              <a:latin typeface="Segoe UI Light" panose="020B0502040204020203" pitchFamily="34" charset="0"/>
              <a:ea typeface="+mn-ea"/>
              <a:cs typeface="Segoe UI Light" panose="020B0502040204020203" pitchFamily="34" charset="0"/>
            </a:rPr>
            <a:t>________________________________________________________________________________________</a:t>
          </a:r>
          <a:br>
            <a:rPr lang="fr-CA" sz="1800" b="1">
              <a:solidFill>
                <a:schemeClr val="dk1"/>
              </a:solidFill>
              <a:effectLst/>
              <a:latin typeface="+mn-lt"/>
              <a:ea typeface="+mn-ea"/>
              <a:cs typeface="+mn-cs"/>
            </a:rPr>
          </a:br>
          <a:endParaRPr lang="fr-CA" sz="1800" b="1">
            <a:solidFill>
              <a:schemeClr val="dk1"/>
            </a:solidFill>
            <a:effectLst/>
            <a:latin typeface="+mn-lt"/>
            <a:ea typeface="+mn-ea"/>
            <a:cs typeface="+mn-cs"/>
          </a:endParaRPr>
        </a:p>
        <a:p>
          <a:endParaRPr lang="fr-CA" sz="1100" b="1">
            <a:solidFill>
              <a:schemeClr val="dk1"/>
            </a:solidFill>
            <a:effectLst/>
            <a:latin typeface="+mn-lt"/>
            <a:ea typeface="+mn-ea"/>
            <a:cs typeface="+mn-cs"/>
          </a:endParaRPr>
        </a:p>
        <a:p>
          <a:r>
            <a:rPr lang="fr-CA" sz="1400" b="1">
              <a:solidFill>
                <a:srgbClr val="215968"/>
              </a:solidFill>
              <a:latin typeface="Arial" panose="020B0604020202020204" pitchFamily="34" charset="0"/>
              <a:ea typeface="+mn-ea"/>
              <a:cs typeface="Arial" panose="020B0604020202020204" pitchFamily="34" charset="0"/>
            </a:rPr>
            <a:t>Mot d'accueil</a:t>
          </a:r>
          <a:endParaRPr lang="fr-CA" sz="1400">
            <a:solidFill>
              <a:srgbClr val="215968"/>
            </a:solidFill>
            <a:latin typeface="Arial" panose="020B0604020202020204" pitchFamily="34" charset="0"/>
            <a:ea typeface="+mn-ea"/>
            <a:cs typeface="Arial" panose="020B0604020202020204" pitchFamily="34" charset="0"/>
          </a:endParaRPr>
        </a:p>
        <a:p>
          <a:endParaRPr lang="fr-CA" sz="1050">
            <a:solidFill>
              <a:schemeClr val="dk1"/>
            </a:solidFill>
            <a:latin typeface="Arial" panose="020B0604020202020204" pitchFamily="34" charset="0"/>
            <a:ea typeface="+mn-ea"/>
            <a:cs typeface="Arial" panose="020B0604020202020204" pitchFamily="34" charset="0"/>
          </a:endParaRPr>
        </a:p>
        <a:p>
          <a:r>
            <a:rPr lang="fr-CA" sz="1050">
              <a:solidFill>
                <a:schemeClr val="dk1"/>
              </a:solidFill>
              <a:latin typeface="Arial" panose="020B0604020202020204" pitchFamily="34" charset="0"/>
              <a:ea typeface="+mn-ea"/>
              <a:cs typeface="Arial" panose="020B0604020202020204" pitchFamily="34" charset="0"/>
            </a:rPr>
            <a:t>Bien que les 17 ODD et leurs 169 cibles adoptés par les Nations Unies en septembre 2015 dans le cadre de l’Agenda 2030 pour le Développement durable soient universels et indissociables, ils s’appliquent dans le respect des réalités, capacités, niveaux de développement et priorités propres aux contextes où ils sont mis en oeuvre. Dans les organisations, les besoins sont multiples tandis</a:t>
          </a:r>
          <a:r>
            <a:rPr lang="fr-CA" sz="1050" baseline="0">
              <a:solidFill>
                <a:schemeClr val="dk1"/>
              </a:solidFill>
              <a:latin typeface="Arial" panose="020B0604020202020204" pitchFamily="34" charset="0"/>
              <a:ea typeface="+mn-ea"/>
              <a:cs typeface="Arial" panose="020B0604020202020204" pitchFamily="34" charset="0"/>
            </a:rPr>
            <a:t> que</a:t>
          </a:r>
          <a:r>
            <a:rPr lang="fr-CA" sz="1050">
              <a:solidFill>
                <a:schemeClr val="dk1"/>
              </a:solidFill>
              <a:latin typeface="Arial" panose="020B0604020202020204" pitchFamily="34" charset="0"/>
              <a:ea typeface="+mn-ea"/>
              <a:cs typeface="Arial" panose="020B0604020202020204" pitchFamily="34" charset="0"/>
            </a:rPr>
            <a:t> les capacités et les ressources sont limitées. Ainsi, se pose la question de la « priorisation» des cibles des ODD.  </a:t>
          </a:r>
        </a:p>
        <a:p>
          <a:endParaRPr lang="fr-CA" sz="1050">
            <a:solidFill>
              <a:schemeClr val="dk1"/>
            </a:solidFill>
            <a:latin typeface="Arial" panose="020B0604020202020204" pitchFamily="34" charset="0"/>
            <a:ea typeface="+mn-ea"/>
            <a:cs typeface="Arial" panose="020B0604020202020204" pitchFamily="34" charset="0"/>
          </a:endParaRPr>
        </a:p>
        <a:p>
          <a:r>
            <a:rPr lang="fr-CA" sz="1050">
              <a:solidFill>
                <a:schemeClr val="dk1"/>
              </a:solidFill>
              <a:latin typeface="Arial" panose="020B0604020202020204" pitchFamily="34" charset="0"/>
              <a:ea typeface="+mn-ea"/>
              <a:cs typeface="Arial" panose="020B0604020202020204" pitchFamily="34" charset="0"/>
            </a:rPr>
            <a:t>La priorisation</a:t>
          </a:r>
          <a:r>
            <a:rPr lang="fr-CA" sz="1050" baseline="0">
              <a:solidFill>
                <a:schemeClr val="dk1"/>
              </a:solidFill>
              <a:latin typeface="Arial" panose="020B0604020202020204" pitchFamily="34" charset="0"/>
              <a:ea typeface="+mn-ea"/>
              <a:cs typeface="Arial" panose="020B0604020202020204" pitchFamily="34" charset="0"/>
            </a:rPr>
            <a:t> </a:t>
          </a:r>
          <a:r>
            <a:rPr lang="fr-CA" sz="1050">
              <a:solidFill>
                <a:schemeClr val="dk1"/>
              </a:solidFill>
              <a:latin typeface="Arial" panose="020B0604020202020204" pitchFamily="34" charset="0"/>
              <a:ea typeface="+mn-ea"/>
              <a:cs typeface="Arial" panose="020B0604020202020204" pitchFamily="34" charset="0"/>
            </a:rPr>
            <a:t>est un exercice complexe qui allie l’importance d'une cible et son niveau d’atteinte à un instant donné, dans une organisation.  </a:t>
          </a:r>
        </a:p>
        <a:p>
          <a:endParaRPr lang="fr-CA" sz="1050">
            <a:solidFill>
              <a:schemeClr val="dk1"/>
            </a:solidFill>
            <a:latin typeface="Arial" panose="020B0604020202020204" pitchFamily="34" charset="0"/>
            <a:ea typeface="+mn-ea"/>
            <a:cs typeface="Arial" panose="020B0604020202020204" pitchFamily="34" charset="0"/>
          </a:endParaRPr>
        </a:p>
        <a:p>
          <a:r>
            <a:rPr lang="fr-CA" sz="1050">
              <a:solidFill>
                <a:schemeClr val="dk1"/>
              </a:solidFill>
              <a:latin typeface="Arial" panose="020B0604020202020204" pitchFamily="34" charset="0"/>
              <a:ea typeface="+mn-ea"/>
              <a:cs typeface="Arial" panose="020B0604020202020204" pitchFamily="34" charset="0"/>
            </a:rPr>
            <a:t>Les ODD et leurs cibles constituent un cadre de référence. La priorisation des cibles est un exercice collaboratif par lequel est déterminé, dans un contexte donné, les priorités et les actions à programmer pour contribuer à leur atteinte.   </a:t>
          </a:r>
        </a:p>
        <a:p>
          <a:endParaRPr lang="fr-CA" sz="1050">
            <a:solidFill>
              <a:schemeClr val="dk1"/>
            </a:solidFill>
            <a:latin typeface="Arial" panose="020B0604020202020204" pitchFamily="34" charset="0"/>
            <a:ea typeface="+mn-ea"/>
            <a:cs typeface="Arial" panose="020B0604020202020204" pitchFamily="34" charset="0"/>
          </a:endParaRPr>
        </a:p>
        <a:p>
          <a:endParaRPr lang="fr-CA" sz="1050" b="1">
            <a:solidFill>
              <a:sysClr val="windowText" lastClr="000000"/>
            </a:solidFill>
            <a:latin typeface="Arial" panose="020B0604020202020204" pitchFamily="34" charset="0"/>
            <a:ea typeface="+mn-ea"/>
            <a:cs typeface="Arial" panose="020B0604020202020204" pitchFamily="34" charset="0"/>
          </a:endParaRPr>
        </a:p>
        <a:p>
          <a:r>
            <a:rPr lang="fr-CA" sz="1400" b="1">
              <a:solidFill>
                <a:srgbClr val="215968"/>
              </a:solidFill>
              <a:latin typeface="Arial" panose="020B0604020202020204" pitchFamily="34" charset="0"/>
              <a:ea typeface="+mn-ea"/>
              <a:cs typeface="Arial" panose="020B0604020202020204" pitchFamily="34" charset="0"/>
            </a:rPr>
            <a:t>Outil et Propriété intellectuelle </a:t>
          </a:r>
        </a:p>
        <a:p>
          <a:endParaRPr lang="fr-CA" sz="1100">
            <a:solidFill>
              <a:srgbClr val="215968"/>
            </a:solidFill>
            <a:latin typeface="Arial" panose="020B0604020202020204" pitchFamily="34" charset="0"/>
            <a:ea typeface="+mn-ea"/>
            <a:cs typeface="Arial" panose="020B0604020202020204" pitchFamily="34" charset="0"/>
          </a:endParaRPr>
        </a:p>
        <a:p>
          <a:r>
            <a:rPr lang="fr-CA" sz="1050">
              <a:solidFill>
                <a:sysClr val="windowText" lastClr="000000"/>
              </a:solidFill>
              <a:latin typeface="Arial" panose="020B0604020202020204" pitchFamily="34" charset="0"/>
              <a:ea typeface="+mn-ea"/>
              <a:cs typeface="Arial" panose="020B0604020202020204" pitchFamily="34" charset="0"/>
            </a:rPr>
            <a:t>L'outil original (GPC-ODD) a été élaboré sous l’égide de l'Organisation internationale de</a:t>
          </a:r>
          <a:r>
            <a:rPr lang="fr-CA" sz="1050" baseline="0">
              <a:solidFill>
                <a:sysClr val="windowText" lastClr="000000"/>
              </a:solidFill>
              <a:latin typeface="Arial" panose="020B0604020202020204" pitchFamily="34" charset="0"/>
              <a:ea typeface="+mn-ea"/>
              <a:cs typeface="Arial" panose="020B0604020202020204" pitchFamily="34" charset="0"/>
            </a:rPr>
            <a:t> la Francophonie, à travers </a:t>
          </a:r>
          <a:r>
            <a:rPr lang="fr-CA" sz="1050">
              <a:solidFill>
                <a:sysClr val="windowText" lastClr="000000"/>
              </a:solidFill>
              <a:latin typeface="Arial" panose="020B0604020202020204" pitchFamily="34" charset="0"/>
              <a:ea typeface="+mn-ea"/>
              <a:cs typeface="Arial" panose="020B0604020202020204" pitchFamily="34" charset="0"/>
            </a:rPr>
            <a:t>l’Institut de la Francophonie pour le Développement durable (IFDD), avec la collaboration de la Chaire en éco-conseil de l'Université du Québec à Chicoutimi (UQAC) et de Global Shift Institute (GSI), un organisme de for­mation et de conseil en pratique du dévelop­pement durable. </a:t>
          </a:r>
        </a:p>
        <a:p>
          <a:endParaRPr lang="fr-CA" sz="1050" b="1">
            <a:solidFill>
              <a:sysClr val="windowText" lastClr="000000"/>
            </a:solidFill>
            <a:latin typeface="Arial" panose="020B0604020202020204" pitchFamily="34" charset="0"/>
            <a:ea typeface="+mn-ea"/>
            <a:cs typeface="Arial" panose="020B0604020202020204" pitchFamily="34" charset="0"/>
          </a:endParaRPr>
        </a:p>
        <a:p>
          <a:r>
            <a:rPr lang="fr-CA" sz="1050" b="1">
              <a:solidFill>
                <a:sysClr val="windowText" lastClr="000000"/>
              </a:solidFill>
              <a:latin typeface="Arial" panose="020B0604020202020204" pitchFamily="34" charset="0"/>
              <a:ea typeface="+mn-ea"/>
              <a:cs typeface="Arial" panose="020B0604020202020204" pitchFamily="34" charset="0"/>
            </a:rPr>
            <a:t>En utilisant cette grille vous êtes d'accord de vous conformez</a:t>
          </a:r>
          <a:r>
            <a:rPr lang="fr-CA" sz="1050" b="1" baseline="0">
              <a:solidFill>
                <a:sysClr val="windowText" lastClr="000000"/>
              </a:solidFill>
              <a:latin typeface="Arial" panose="020B0604020202020204" pitchFamily="34" charset="0"/>
              <a:ea typeface="+mn-ea"/>
              <a:cs typeface="Arial" panose="020B0604020202020204" pitchFamily="34" charset="0"/>
            </a:rPr>
            <a:t> aux points suivants: </a:t>
          </a:r>
        </a:p>
        <a:p>
          <a:endParaRPr lang="fr-CA" sz="1050" b="1" baseline="0">
            <a:solidFill>
              <a:sysClr val="windowText" lastClr="000000"/>
            </a:solidFill>
            <a:latin typeface="Arial" panose="020B0604020202020204" pitchFamily="34" charset="0"/>
            <a:ea typeface="+mn-ea"/>
            <a:cs typeface="Arial" panose="020B0604020202020204" pitchFamily="34" charset="0"/>
          </a:endParaRPr>
        </a:p>
        <a:p>
          <a:r>
            <a:rPr lang="fr-CA" sz="1050" b="0" baseline="0">
              <a:solidFill>
                <a:sysClr val="windowText" lastClr="000000"/>
              </a:solidFill>
              <a:latin typeface="Arial" panose="020B0604020202020204" pitchFamily="34" charset="0"/>
              <a:ea typeface="+mn-ea"/>
              <a:cs typeface="Arial" panose="020B0604020202020204" pitchFamily="34" charset="0"/>
            </a:rPr>
            <a:t>1. La chaire en éco-conseil est propriétaire de cette grille.</a:t>
          </a:r>
        </a:p>
        <a:p>
          <a:r>
            <a:rPr lang="fr-CA" sz="1050" b="0" baseline="0">
              <a:solidFill>
                <a:sysClr val="windowText" lastClr="000000"/>
              </a:solidFill>
              <a:latin typeface="Arial" panose="020B0604020202020204" pitchFamily="34" charset="0"/>
              <a:ea typeface="+mn-ea"/>
              <a:cs typeface="Arial" panose="020B0604020202020204" pitchFamily="34" charset="0"/>
            </a:rPr>
            <a:t>2. Toute reproduction est interdite sans l'accord des membres de la Chaire Éco-Conseil. </a:t>
          </a:r>
        </a:p>
        <a:p>
          <a:r>
            <a:rPr lang="fr-CA" sz="1050" b="0" baseline="0">
              <a:solidFill>
                <a:sysClr val="windowText" lastClr="000000"/>
              </a:solidFill>
              <a:latin typeface="Arial" panose="020B0604020202020204" pitchFamily="34" charset="0"/>
              <a:ea typeface="+mn-ea"/>
              <a:cs typeface="Arial" panose="020B0604020202020204" pitchFamily="34" charset="0"/>
            </a:rPr>
            <a:t>3. La grille est encore en phase étude pour le secteur du tourisme. (pour toutes questions, veuillez contacter Yasmine benbelaid (ybenb026@uottawa.ca; 514-812-7464)</a:t>
          </a:r>
        </a:p>
        <a:p>
          <a:r>
            <a:rPr lang="fr-CA" sz="1050" b="0" baseline="0">
              <a:solidFill>
                <a:sysClr val="windowText" lastClr="000000"/>
              </a:solidFill>
              <a:latin typeface="Arial" panose="020B0604020202020204" pitchFamily="34" charset="0"/>
              <a:ea typeface="+mn-ea"/>
              <a:cs typeface="Arial" panose="020B0604020202020204" pitchFamily="34" charset="0"/>
            </a:rPr>
            <a:t>4. En utilisant cette grille, vous approuver les modalités d'utilisation des points (1,2,3) et l'encadré ci-dessous.</a:t>
          </a:r>
        </a:p>
        <a:p>
          <a:endParaRPr lang="fr-CA" sz="1050" b="0" baseline="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twoCellAnchor>
    <xdr:from>
      <xdr:col>0</xdr:col>
      <xdr:colOff>107950</xdr:colOff>
      <xdr:row>45</xdr:row>
      <xdr:rowOff>115009</xdr:rowOff>
    </xdr:from>
    <xdr:to>
      <xdr:col>9</xdr:col>
      <xdr:colOff>683725</xdr:colOff>
      <xdr:row>52</xdr:row>
      <xdr:rowOff>69850</xdr:rowOff>
    </xdr:to>
    <xdr:sp macro="" textlink="">
      <xdr:nvSpPr>
        <xdr:cNvPr id="3" name="ZoneTexte 2">
          <a:extLst>
            <a:ext uri="{FF2B5EF4-FFF2-40B4-BE49-F238E27FC236}">
              <a16:creationId xmlns:a16="http://schemas.microsoft.com/office/drawing/2014/main" id="{0F968E54-ACA2-4BCC-94B4-573988C109D5}"/>
            </a:ext>
          </a:extLst>
        </xdr:cNvPr>
        <xdr:cNvSpPr txBox="1"/>
      </xdr:nvSpPr>
      <xdr:spPr>
        <a:xfrm>
          <a:off x="107950" y="7544509"/>
          <a:ext cx="7776675" cy="1110541"/>
        </a:xfrm>
        <a:prstGeom prst="rect">
          <a:avLst/>
        </a:prstGeom>
        <a:solidFill>
          <a:srgbClr val="ACBBC6"/>
        </a:solidFill>
        <a:ln w="22225" cmpd="sng">
          <a:solidFill>
            <a:srgbClr val="215968"/>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fr-CA" sz="1300" b="1">
            <a:solidFill>
              <a:sysClr val="windowText" lastClr="000000"/>
            </a:solidFill>
            <a:latin typeface="Arial" panose="020B0604020202020204" pitchFamily="34" charset="0"/>
            <a:ea typeface="+mn-ea"/>
            <a:cs typeface="Arial" panose="020B0604020202020204" pitchFamily="34" charset="0"/>
          </a:endParaRPr>
        </a:p>
        <a:p>
          <a:r>
            <a:rPr lang="fr-CA" sz="1300" b="1">
              <a:solidFill>
                <a:sysClr val="windowText" lastClr="000000"/>
              </a:solidFill>
              <a:latin typeface="Arial" panose="020B0604020202020204" pitchFamily="34" charset="0"/>
              <a:ea typeface="+mn-ea"/>
              <a:cs typeface="Arial" panose="020B0604020202020204" pitchFamily="34" charset="0"/>
            </a:rPr>
            <a:t>Propriété intellectuelle - Grille de priorisation</a:t>
          </a:r>
          <a:r>
            <a:rPr lang="fr-CA" sz="1300" b="1" baseline="0">
              <a:solidFill>
                <a:sysClr val="windowText" lastClr="000000"/>
              </a:solidFill>
              <a:latin typeface="Arial" panose="020B0604020202020204" pitchFamily="34" charset="0"/>
              <a:ea typeface="+mn-ea"/>
              <a:cs typeface="Arial" panose="020B0604020202020204" pitchFamily="34" charset="0"/>
            </a:rPr>
            <a:t> des cibles des ODD adaptée au secteur du tourislll</a:t>
          </a:r>
          <a:endParaRPr lang="fr-CA" sz="1100" b="1" baseline="0">
            <a:solidFill>
              <a:sysClr val="windowText" lastClr="000000"/>
            </a:solidFill>
            <a:latin typeface="Arial" panose="020B0604020202020204" pitchFamily="34" charset="0"/>
            <a:ea typeface="+mn-ea"/>
            <a:cs typeface="Arial" panose="020B0604020202020204" pitchFamily="34" charset="0"/>
          </a:endParaRPr>
        </a:p>
        <a:p>
          <a:r>
            <a:rPr lang="fr-CA" sz="1100">
              <a:solidFill>
                <a:sysClr val="windowText" lastClr="000000"/>
              </a:solidFill>
              <a:latin typeface="Arial" panose="020B0604020202020204" pitchFamily="34" charset="0"/>
              <a:ea typeface="+mn-ea"/>
              <a:cs typeface="Arial" panose="020B0604020202020204" pitchFamily="34" charset="0"/>
            </a:rPr>
            <a:t>Cette grille est la propriété de la chaire</a:t>
          </a:r>
          <a:r>
            <a:rPr lang="fr-CA" sz="1100" baseline="0">
              <a:solidFill>
                <a:sysClr val="windowText" lastClr="000000"/>
              </a:solidFill>
              <a:latin typeface="Arial" panose="020B0604020202020204" pitchFamily="34" charset="0"/>
              <a:ea typeface="+mn-ea"/>
              <a:cs typeface="Arial" panose="020B0604020202020204" pitchFamily="34" charset="0"/>
            </a:rPr>
            <a:t> en éco-conseil de l'Université du Québec à Chicoutimi (UQAC). Vous pouvez l'utiliser pour des fins de diagnostique du développement durable, mais vous devez mentionner que la grille est un outil appartenant à la </a:t>
          </a:r>
          <a:r>
            <a:rPr lang="fr-CA" sz="1100" b="1" baseline="0">
              <a:solidFill>
                <a:sysClr val="windowText" lastClr="000000"/>
              </a:solidFill>
              <a:effectLst/>
              <a:latin typeface="Arial" panose="020B0604020202020204" pitchFamily="34" charset="0"/>
              <a:ea typeface="+mn-ea"/>
              <a:cs typeface="Arial" panose="020B0604020202020204" pitchFamily="34" charset="0"/>
            </a:rPr>
            <a:t>Chaire Éco-conseil </a:t>
          </a:r>
          <a:r>
            <a:rPr lang="fr-CA" sz="1100" b="1">
              <a:solidFill>
                <a:sysClr val="windowText" lastClr="000000"/>
              </a:solidFill>
              <a:latin typeface="Arial" panose="020B0604020202020204" pitchFamily="34" charset="0"/>
              <a:ea typeface="+mn-ea"/>
              <a:cs typeface="Arial" panose="020B0604020202020204" pitchFamily="34" charset="0"/>
            </a:rPr>
            <a:t>.</a:t>
          </a:r>
          <a:r>
            <a:rPr lang="fr-CA" sz="1100" b="1" baseline="0">
              <a:solidFill>
                <a:sysClr val="windowText" lastClr="000000"/>
              </a:solidFill>
              <a:latin typeface="Arial" panose="020B0604020202020204" pitchFamily="34" charset="0"/>
              <a:ea typeface="+mn-ea"/>
              <a:cs typeface="Arial" panose="020B0604020202020204" pitchFamily="34" charset="0"/>
            </a:rPr>
            <a:t> </a:t>
          </a:r>
        </a:p>
        <a:p>
          <a:r>
            <a:rPr lang="fr-CA" sz="1100" b="1" baseline="0">
              <a:solidFill>
                <a:sysClr val="windowText" lastClr="000000"/>
              </a:solidFill>
              <a:latin typeface="Arial" panose="020B0604020202020204" pitchFamily="34" charset="0"/>
              <a:ea typeface="+mn-ea"/>
              <a:cs typeface="Arial" panose="020B0604020202020204" pitchFamily="34" charset="0"/>
            </a:rPr>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r>
            <a:rPr lang="fr-CA" sz="1100" b="0" i="0" u="none" strike="noStrike">
              <a:solidFill>
                <a:schemeClr val="dk1"/>
              </a:solidFill>
              <a:effectLst/>
              <a:latin typeface="+mn-lt"/>
              <a:ea typeface="+mn-ea"/>
              <a:cs typeface="+mn-cs"/>
            </a:rPr>
            <a:t> </a:t>
          </a:r>
          <a:r>
            <a:rPr lang="fr-CA"/>
            <a:t> </a:t>
          </a:r>
          <a:endParaRPr lang="fr-CA" sz="1100" b="0" baseline="0">
            <a:solidFill>
              <a:schemeClr val="dk1"/>
            </a:solidFill>
            <a:latin typeface="Arial" panose="020B0604020202020204" pitchFamily="34" charset="0"/>
            <a:ea typeface="+mn-ea"/>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2090057</xdr:colOff>
      <xdr:row>4</xdr:row>
      <xdr:rowOff>2122714</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1" y="1132114"/>
          <a:ext cx="2394857" cy="239485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xdr:colOff>
      <xdr:row>3</xdr:row>
      <xdr:rowOff>1</xdr:rowOff>
    </xdr:from>
    <xdr:to>
      <xdr:col>2</xdr:col>
      <xdr:colOff>2013857</xdr:colOff>
      <xdr:row>4</xdr:row>
      <xdr:rowOff>2122714</xdr:rowOff>
    </xdr:to>
    <xdr:pic>
      <xdr:nvPicPr>
        <xdr:cNvPr id="2" name="Imag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2" y="1132115"/>
          <a:ext cx="2394856" cy="23948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2002972</xdr:colOff>
      <xdr:row>4</xdr:row>
      <xdr:rowOff>2111829</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1" y="1132114"/>
          <a:ext cx="2383972" cy="238397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1886857</xdr:colOff>
      <xdr:row>4</xdr:row>
      <xdr:rowOff>2122714</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1" y="1132114"/>
          <a:ext cx="2394857" cy="239485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xdr:colOff>
      <xdr:row>3</xdr:row>
      <xdr:rowOff>1</xdr:rowOff>
    </xdr:from>
    <xdr:to>
      <xdr:col>2</xdr:col>
      <xdr:colOff>2002972</xdr:colOff>
      <xdr:row>4</xdr:row>
      <xdr:rowOff>2111829</xdr:rowOff>
    </xdr:to>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2" y="1132115"/>
          <a:ext cx="2383971" cy="23839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10884</xdr:colOff>
      <xdr:row>2</xdr:row>
      <xdr:rowOff>206827</xdr:rowOff>
    </xdr:from>
    <xdr:to>
      <xdr:col>2</xdr:col>
      <xdr:colOff>1781856</xdr:colOff>
      <xdr:row>4</xdr:row>
      <xdr:rowOff>2125890</xdr:rowOff>
    </xdr:to>
    <xdr:pic>
      <xdr:nvPicPr>
        <xdr:cNvPr id="2" name="Imag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855" y="1132113"/>
          <a:ext cx="2394859" cy="239485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1808844</xdr:colOff>
      <xdr:row>5</xdr:row>
      <xdr:rowOff>17236</xdr:rowOff>
    </xdr:to>
    <xdr:pic>
      <xdr:nvPicPr>
        <xdr:cNvPr id="2" name="Imag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1" y="1132114"/>
          <a:ext cx="2416629" cy="24166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1904093</xdr:colOff>
      <xdr:row>5</xdr:row>
      <xdr:rowOff>0</xdr:rowOff>
    </xdr:to>
    <xdr:pic>
      <xdr:nvPicPr>
        <xdr:cNvPr id="2" name="Imag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1" y="1132114"/>
          <a:ext cx="2405743" cy="240574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1916794</xdr:colOff>
      <xdr:row>5</xdr:row>
      <xdr:rowOff>1</xdr:rowOff>
    </xdr:to>
    <xdr:pic>
      <xdr:nvPicPr>
        <xdr:cNvPr id="2" name="Imag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1" y="1632857"/>
          <a:ext cx="2405744" cy="240574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xdr:colOff>
      <xdr:row>3</xdr:row>
      <xdr:rowOff>1</xdr:rowOff>
    </xdr:from>
    <xdr:to>
      <xdr:col>2</xdr:col>
      <xdr:colOff>1649638</xdr:colOff>
      <xdr:row>5</xdr:row>
      <xdr:rowOff>0</xdr:rowOff>
    </xdr:to>
    <xdr:pic>
      <xdr:nvPicPr>
        <xdr:cNvPr id="3" name="Imag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2" y="1382487"/>
          <a:ext cx="2405742" cy="24057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28574</xdr:colOff>
      <xdr:row>0</xdr:row>
      <xdr:rowOff>28572</xdr:rowOff>
    </xdr:from>
    <xdr:to>
      <xdr:col>11</xdr:col>
      <xdr:colOff>761999</xdr:colOff>
      <xdr:row>160</xdr:row>
      <xdr:rowOff>137160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28574" y="28572"/>
          <a:ext cx="9366885" cy="257117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fr-CA" sz="2800" b="0">
              <a:solidFill>
                <a:schemeClr val="dk1"/>
              </a:solidFill>
              <a:effectLst/>
              <a:latin typeface="Segoe UI Light" panose="020B0502040204020203" pitchFamily="34" charset="0"/>
              <a:ea typeface="+mn-ea"/>
              <a:cs typeface="Segoe UI Light" panose="020B0502040204020203" pitchFamily="34" charset="0"/>
            </a:rPr>
            <a:t>MÉTHODOLOGIE DE PRIORISATION PARTICIPATIVE DES CIBLE DES ODD</a:t>
          </a:r>
          <a:endParaRPr lang="fr-CA" sz="2800" b="0">
            <a:effectLst/>
            <a:latin typeface="Segoe UI Light" panose="020B0502040204020203" pitchFamily="34" charset="0"/>
            <a:cs typeface="Segoe UI Light" panose="020B0502040204020203" pitchFamily="34" charset="0"/>
          </a:endParaRPr>
        </a:p>
        <a:p>
          <a:r>
            <a:rPr lang="fr-CA" sz="1800" b="0">
              <a:solidFill>
                <a:schemeClr val="dk1"/>
              </a:solidFill>
              <a:effectLst/>
              <a:latin typeface="Segoe UI Light" panose="020B0502040204020203" pitchFamily="34" charset="0"/>
              <a:ea typeface="+mn-ea"/>
              <a:cs typeface="Segoe UI Light" panose="020B0502040204020203" pitchFamily="34" charset="0"/>
            </a:rPr>
            <a:t>GRILLE DE PRIORISATION DES CIBLES</a:t>
          </a:r>
          <a:r>
            <a:rPr lang="fr-CA" sz="1800" b="0" baseline="0">
              <a:solidFill>
                <a:schemeClr val="dk1"/>
              </a:solidFill>
              <a:effectLst/>
              <a:latin typeface="Segoe UI Light" panose="020B0502040204020203" pitchFamily="34" charset="0"/>
              <a:ea typeface="+mn-ea"/>
              <a:cs typeface="Segoe UI Light" panose="020B0502040204020203" pitchFamily="34" charset="0"/>
            </a:rPr>
            <a:t> DES ODD</a:t>
          </a:r>
          <a:endParaRPr lang="fr-CA" sz="1800" b="0">
            <a:effectLst/>
            <a:latin typeface="Segoe UI Light" panose="020B0502040204020203" pitchFamily="34" charset="0"/>
            <a:cs typeface="Segoe UI Light" panose="020B0502040204020203" pitchFamily="34" charset="0"/>
          </a:endParaRPr>
        </a:p>
        <a:p>
          <a:pPr eaLnBrk="1" fontAlgn="auto" latinLnBrk="0" hangingPunct="1"/>
          <a:endParaRPr lang="fr-CA" sz="1050" b="1" baseline="0">
            <a:solidFill>
              <a:schemeClr val="dk1"/>
            </a:solidFill>
            <a:effectLst/>
            <a:latin typeface="+mn-lt"/>
            <a:ea typeface="+mn-ea"/>
            <a:cs typeface="+mn-cs"/>
          </a:endParaRPr>
        </a:p>
        <a:p>
          <a:pPr eaLnBrk="1" fontAlgn="auto" latinLnBrk="0" hangingPunct="1"/>
          <a:endParaRPr lang="fr-CA" sz="1050" b="1" baseline="0">
            <a:solidFill>
              <a:schemeClr val="dk1"/>
            </a:solidFill>
            <a:effectLst/>
            <a:latin typeface="+mn-lt"/>
            <a:ea typeface="+mn-ea"/>
            <a:cs typeface="+mn-cs"/>
          </a:endParaRPr>
        </a:p>
        <a:p>
          <a:pPr eaLnBrk="1" fontAlgn="auto" latinLnBrk="0" hangingPunct="1"/>
          <a:r>
            <a:rPr lang="fr-CA" sz="1200" b="1" i="0" u="none" baseline="0">
              <a:solidFill>
                <a:schemeClr val="dk1"/>
              </a:solidFill>
              <a:effectLst/>
              <a:latin typeface="+mn-lt"/>
              <a:ea typeface="+mn-ea"/>
              <a:cs typeface="+mn-cs"/>
            </a:rPr>
            <a:t>Étapes préalables à la priorisation</a:t>
          </a:r>
          <a:endParaRPr lang="fr-CA" sz="1200" b="1" i="0" u="none">
            <a:effectLst/>
            <a:latin typeface="+mn-lt"/>
          </a:endParaRPr>
        </a:p>
        <a:p>
          <a:pPr eaLnBrk="1" fontAlgn="auto" latinLnBrk="0" hangingPunct="1"/>
          <a:r>
            <a:rPr lang="fr-CA" sz="1200">
              <a:solidFill>
                <a:schemeClr val="dk1"/>
              </a:solidFill>
              <a:effectLst/>
              <a:latin typeface="+mn-lt"/>
              <a:ea typeface="+mn-ea"/>
              <a:cs typeface="+mn-cs"/>
            </a:rPr>
            <a:t>Prioriser les cibles à l'aide</a:t>
          </a:r>
          <a:r>
            <a:rPr lang="fr-CA" sz="1200" baseline="0">
              <a:solidFill>
                <a:schemeClr val="dk1"/>
              </a:solidFill>
              <a:effectLst/>
              <a:latin typeface="+mn-lt"/>
              <a:ea typeface="+mn-ea"/>
              <a:cs typeface="+mn-cs"/>
            </a:rPr>
            <a:t> de la grille demande la réalisation de certaines étapes préalables : </a:t>
          </a:r>
        </a:p>
        <a:p>
          <a:pPr eaLnBrk="1" fontAlgn="auto" latinLnBrk="0" hangingPunct="1"/>
          <a:endParaRPr lang="fr-CA" sz="1200">
            <a:effectLst/>
            <a:latin typeface="+mn-lt"/>
          </a:endParaRPr>
        </a:p>
        <a:p>
          <a:pPr eaLnBrk="1" fontAlgn="auto" latinLnBrk="0" hangingPunct="1"/>
          <a:r>
            <a:rPr lang="fr-CA" sz="1200" baseline="0">
              <a:solidFill>
                <a:schemeClr val="dk1"/>
              </a:solidFill>
              <a:effectLst/>
              <a:latin typeface="+mn-lt"/>
              <a:ea typeface="+mn-ea"/>
              <a:cs typeface="+mn-cs"/>
            </a:rPr>
            <a:t> - Prendre connaissance des ODD et de leurs cibles.</a:t>
          </a:r>
          <a:endParaRPr lang="fr-CA" sz="1200">
            <a:effectLst/>
            <a:latin typeface="+mn-lt"/>
          </a:endParaRPr>
        </a:p>
        <a:p>
          <a:pPr eaLnBrk="1" fontAlgn="auto" latinLnBrk="0" hangingPunct="1"/>
          <a:r>
            <a:rPr lang="fr-CA" sz="1200" baseline="0">
              <a:solidFill>
                <a:schemeClr val="dk1"/>
              </a:solidFill>
              <a:effectLst/>
              <a:latin typeface="+mn-lt"/>
              <a:ea typeface="+mn-ea"/>
              <a:cs typeface="+mn-cs"/>
            </a:rPr>
            <a:t> - Collecter des informations sur l'état d'avancement relativement aux cibles.</a:t>
          </a:r>
          <a:endParaRPr lang="fr-CA" sz="1200">
            <a:effectLst/>
            <a:latin typeface="+mn-lt"/>
          </a:endParaRPr>
        </a:p>
        <a:p>
          <a:pPr eaLnBrk="1" fontAlgn="auto" latinLnBrk="0" hangingPunct="1"/>
          <a:r>
            <a:rPr lang="fr-CA" sz="1200" baseline="0">
              <a:solidFill>
                <a:schemeClr val="dk1"/>
              </a:solidFill>
              <a:effectLst/>
              <a:latin typeface="+mn-lt"/>
              <a:ea typeface="+mn-ea"/>
              <a:cs typeface="+mn-cs"/>
            </a:rPr>
            <a:t> - Renseigner l'état d'avancement des documents de planification de développement et d'autres planifications sectorielles pertinentes.</a:t>
          </a:r>
          <a:endParaRPr lang="fr-CA" sz="1200">
            <a:effectLst/>
            <a:latin typeface="+mn-lt"/>
          </a:endParaRPr>
        </a:p>
        <a:p>
          <a:pPr eaLnBrk="1" fontAlgn="auto" latinLnBrk="0" hangingPunct="1"/>
          <a:r>
            <a:rPr lang="fr-CA" sz="1200" baseline="0">
              <a:solidFill>
                <a:schemeClr val="dk1"/>
              </a:solidFill>
              <a:effectLst/>
              <a:latin typeface="+mn-lt"/>
              <a:ea typeface="+mn-ea"/>
              <a:cs typeface="+mn-cs"/>
            </a:rPr>
            <a:t> - Identifier les responsables de l'analyse.</a:t>
          </a:r>
          <a:endParaRPr lang="fr-CA" sz="1200">
            <a:effectLst/>
            <a:latin typeface="+mn-lt"/>
          </a:endParaRPr>
        </a:p>
        <a:p>
          <a:pPr eaLnBrk="1" fontAlgn="auto" latinLnBrk="0" hangingPunct="1"/>
          <a:r>
            <a:rPr lang="fr-CA" sz="1200" baseline="0">
              <a:solidFill>
                <a:schemeClr val="dk1"/>
              </a:solidFill>
              <a:effectLst/>
              <a:latin typeface="+mn-lt"/>
              <a:ea typeface="+mn-ea"/>
              <a:cs typeface="+mn-cs"/>
            </a:rPr>
            <a:t> - Identifier les membres de l'équipe d'analystes. </a:t>
          </a:r>
        </a:p>
        <a:p>
          <a:pPr eaLnBrk="1" fontAlgn="auto" latinLnBrk="0" hangingPunct="1"/>
          <a:endParaRPr lang="fr-CA" sz="1200">
            <a:effectLst/>
            <a:latin typeface="+mn-lt"/>
          </a:endParaRPr>
        </a:p>
        <a:p>
          <a:pPr eaLnBrk="1" fontAlgn="auto" latinLnBrk="0" hangingPunct="1"/>
          <a:r>
            <a:rPr lang="fr-CA" sz="1200" baseline="0">
              <a:solidFill>
                <a:schemeClr val="dk1"/>
              </a:solidFill>
              <a:effectLst/>
              <a:latin typeface="+mn-lt"/>
              <a:ea typeface="+mn-ea"/>
              <a:cs typeface="+mn-cs"/>
            </a:rPr>
            <a:t>Ces étapes préalables peuvent être faites en remplissant la page </a:t>
          </a:r>
          <a:r>
            <a:rPr lang="fr-CA" sz="1200" b="0" i="1" baseline="0">
              <a:solidFill>
                <a:schemeClr val="dk1"/>
              </a:solidFill>
              <a:effectLst/>
              <a:latin typeface="+mn-lt"/>
              <a:ea typeface="+mn-ea"/>
              <a:cs typeface="+mn-cs"/>
            </a:rPr>
            <a:t>Contexte</a:t>
          </a:r>
          <a:r>
            <a:rPr lang="fr-CA" sz="1200" baseline="0">
              <a:solidFill>
                <a:schemeClr val="dk1"/>
              </a:solidFill>
              <a:effectLst/>
              <a:latin typeface="+mn-lt"/>
              <a:ea typeface="+mn-ea"/>
              <a:cs typeface="+mn-cs"/>
            </a:rPr>
            <a:t>. </a:t>
          </a:r>
        </a:p>
        <a:p>
          <a:pPr eaLnBrk="1" fontAlgn="auto" latinLnBrk="0" hangingPunct="1"/>
          <a:endParaRPr lang="fr-CA" sz="1100">
            <a:effectLst/>
            <a:latin typeface="+mn-lt"/>
          </a:endParaRPr>
        </a:p>
        <a:p>
          <a:r>
            <a:rPr lang="fr-CA" sz="1200" baseline="0">
              <a:solidFill>
                <a:schemeClr val="dk1"/>
              </a:solidFill>
              <a:effectLst/>
              <a:latin typeface="+mn-lt"/>
              <a:ea typeface="+mn-ea"/>
              <a:cs typeface="+mn-cs"/>
            </a:rPr>
            <a:t>Par la suite, l</a:t>
          </a:r>
          <a:r>
            <a:rPr lang="fr-CA" sz="1200">
              <a:solidFill>
                <a:schemeClr val="dk1"/>
              </a:solidFill>
              <a:effectLst/>
              <a:latin typeface="+mn-lt"/>
              <a:ea typeface="+mn-ea"/>
              <a:cs typeface="+mn-cs"/>
            </a:rPr>
            <a:t>’analyse implique : </a:t>
          </a:r>
        </a:p>
        <a:p>
          <a:endParaRPr lang="fr-CA" sz="1200">
            <a:effectLst/>
            <a:latin typeface="+mn-lt"/>
          </a:endParaRPr>
        </a:p>
        <a:p>
          <a:r>
            <a:rPr lang="fr-CA" sz="1200">
              <a:solidFill>
                <a:schemeClr val="dk1"/>
              </a:solidFill>
              <a:effectLst/>
              <a:latin typeface="+mn-lt"/>
              <a:ea typeface="+mn-ea"/>
              <a:cs typeface="+mn-cs"/>
            </a:rPr>
            <a:t> - Une évaluation de l'importance de chaque cible,</a:t>
          </a:r>
          <a:r>
            <a:rPr lang="fr-CA" sz="1200" baseline="0">
              <a:solidFill>
                <a:schemeClr val="dk1"/>
              </a:solidFill>
              <a:effectLst/>
              <a:latin typeface="+mn-lt"/>
              <a:ea typeface="+mn-ea"/>
              <a:cs typeface="+mn-cs"/>
            </a:rPr>
            <a:t> pour les 17 ODD, dans le cadre spécifique de l'analyse.</a:t>
          </a:r>
          <a:endParaRPr lang="fr-CA" sz="1200">
            <a:effectLst/>
            <a:latin typeface="+mn-lt"/>
          </a:endParaRPr>
        </a:p>
        <a:p>
          <a:r>
            <a:rPr lang="fr-CA" sz="1200" baseline="0">
              <a:solidFill>
                <a:schemeClr val="dk1"/>
              </a:solidFill>
              <a:effectLst/>
              <a:latin typeface="+mn-lt"/>
              <a:ea typeface="+mn-ea"/>
              <a:cs typeface="+mn-cs"/>
            </a:rPr>
            <a:t> - L'évaluation et la documentation de l'état d'avancement dans l'atteinte de chaque cible.</a:t>
          </a:r>
          <a:endParaRPr lang="fr-CA" sz="1200">
            <a:effectLst/>
            <a:latin typeface="+mn-lt"/>
          </a:endParaRPr>
        </a:p>
        <a:p>
          <a:r>
            <a:rPr lang="fr-CA" sz="1200" baseline="0">
              <a:solidFill>
                <a:schemeClr val="dk1"/>
              </a:solidFill>
              <a:effectLst/>
              <a:latin typeface="+mn-lt"/>
              <a:ea typeface="+mn-ea"/>
              <a:cs typeface="+mn-cs"/>
            </a:rPr>
            <a:t> - L'évaluation du niveau de compétences pour chaque cible.</a:t>
          </a:r>
          <a:endParaRPr lang="fr-CA" sz="1200">
            <a:effectLst/>
            <a:latin typeface="+mn-lt"/>
          </a:endParaRPr>
        </a:p>
        <a:p>
          <a:r>
            <a:rPr lang="fr-CA" sz="1200" baseline="0">
              <a:solidFill>
                <a:schemeClr val="dk1"/>
              </a:solidFill>
              <a:effectLst/>
              <a:latin typeface="+mn-lt"/>
              <a:ea typeface="+mn-ea"/>
              <a:cs typeface="+mn-cs"/>
            </a:rPr>
            <a:t> - La </a:t>
          </a:r>
          <a:r>
            <a:rPr lang="fr-CA" sz="1200">
              <a:solidFill>
                <a:schemeClr val="dk1"/>
              </a:solidFill>
              <a:effectLst/>
              <a:latin typeface="+mn-lt"/>
              <a:ea typeface="+mn-ea"/>
              <a:cs typeface="+mn-cs"/>
            </a:rPr>
            <a:t>recherche</a:t>
          </a:r>
          <a:r>
            <a:rPr lang="fr-CA" sz="1200" baseline="0">
              <a:solidFill>
                <a:schemeClr val="dk1"/>
              </a:solidFill>
              <a:effectLst/>
              <a:latin typeface="+mn-lt"/>
              <a:ea typeface="+mn-ea"/>
              <a:cs typeface="+mn-cs"/>
            </a:rPr>
            <a:t> </a:t>
          </a:r>
          <a:r>
            <a:rPr lang="fr-CA" sz="1200">
              <a:solidFill>
                <a:schemeClr val="dk1"/>
              </a:solidFill>
              <a:effectLst/>
              <a:latin typeface="+mn-lt"/>
              <a:ea typeface="+mn-ea"/>
              <a:cs typeface="+mn-cs"/>
            </a:rPr>
            <a:t>des</a:t>
          </a:r>
          <a:r>
            <a:rPr lang="fr-CA" sz="1200" baseline="0">
              <a:solidFill>
                <a:schemeClr val="dk1"/>
              </a:solidFill>
              <a:effectLst/>
              <a:latin typeface="+mn-lt"/>
              <a:ea typeface="+mn-ea"/>
              <a:cs typeface="+mn-cs"/>
            </a:rPr>
            <a:t> actions ou des </a:t>
          </a:r>
          <a:r>
            <a:rPr lang="fr-CA" sz="1200">
              <a:solidFill>
                <a:schemeClr val="dk1"/>
              </a:solidFill>
              <a:effectLst/>
              <a:latin typeface="+mn-lt"/>
              <a:ea typeface="+mn-ea"/>
              <a:cs typeface="+mn-cs"/>
            </a:rPr>
            <a:t>stratégies pour inscrire les cibles prioritaires dans la planification.</a:t>
          </a:r>
        </a:p>
        <a:p>
          <a:endParaRPr lang="fr-CA" sz="1200">
            <a:effectLst/>
            <a:latin typeface="+mn-lt"/>
          </a:endParaRPr>
        </a:p>
        <a:p>
          <a:r>
            <a:rPr lang="fr-CA" sz="1200" baseline="0">
              <a:solidFill>
                <a:schemeClr val="dk1"/>
              </a:solidFill>
              <a:effectLst/>
              <a:latin typeface="+mn-lt"/>
              <a:ea typeface="+mn-ea"/>
              <a:cs typeface="+mn-cs"/>
            </a:rPr>
            <a:t>Cette analyse doit être faite pour l'ensemble des cibles (ou applicables à l'échelle locale, selon le niveau d'analyse) des 17 ODD. </a:t>
          </a:r>
          <a:r>
            <a:rPr lang="fr-CA" sz="1200">
              <a:solidFill>
                <a:schemeClr val="dk1"/>
              </a:solidFill>
              <a:effectLst/>
              <a:latin typeface="+mn-lt"/>
              <a:ea typeface="+mn-ea"/>
              <a:cs typeface="+mn-cs"/>
            </a:rPr>
            <a:t>Voici comment procéder pour réaliser chaque étape. </a:t>
          </a:r>
          <a:endParaRPr lang="fr-CA" sz="1200">
            <a:effectLst/>
            <a:latin typeface="+mn-lt"/>
          </a:endParaRPr>
        </a:p>
        <a:p>
          <a:endParaRPr lang="fr-CA" sz="1200" b="1" i="1">
            <a:solidFill>
              <a:schemeClr val="dk1"/>
            </a:solidFill>
            <a:effectLst/>
            <a:latin typeface="+mn-lt"/>
            <a:ea typeface="+mn-ea"/>
            <a:cs typeface="+mn-cs"/>
          </a:endParaRPr>
        </a:p>
        <a:p>
          <a:endParaRPr lang="fr-CA" sz="1200" b="1" i="1">
            <a:solidFill>
              <a:schemeClr val="dk1"/>
            </a:solidFill>
            <a:effectLst/>
            <a:latin typeface="+mn-lt"/>
            <a:ea typeface="+mn-ea"/>
            <a:cs typeface="+mn-cs"/>
          </a:endParaRPr>
        </a:p>
        <a:p>
          <a:r>
            <a:rPr lang="fr-CA" sz="1200" b="1" i="0">
              <a:solidFill>
                <a:schemeClr val="dk1"/>
              </a:solidFill>
              <a:effectLst/>
              <a:latin typeface="+mn-lt"/>
              <a:ea typeface="+mn-ea"/>
              <a:cs typeface="+mn-cs"/>
            </a:rPr>
            <a:t>Importance des cibles</a:t>
          </a:r>
          <a:endParaRPr lang="fr-CA" sz="1200" i="0">
            <a:effectLst/>
            <a:latin typeface="+mn-lt"/>
          </a:endParaRPr>
        </a:p>
        <a:p>
          <a:pPr eaLnBrk="1" fontAlgn="auto" latinLnBrk="0" hangingPunct="1"/>
          <a:r>
            <a:rPr lang="fr-CA" sz="1200" baseline="0">
              <a:solidFill>
                <a:schemeClr val="dk1"/>
              </a:solidFill>
              <a:effectLst/>
              <a:latin typeface="+mn-lt"/>
              <a:ea typeface="+mn-ea"/>
              <a:cs typeface="+mn-cs"/>
            </a:rPr>
            <a:t>La première opération consiste à préciser les menaces (ou risques) et les opportunités qui pourraient être associées à chacune des cibles. Les menaces et les opportunités peuvent être liées à des spécificités nationales ou locales, à des pressions externes, à des contextes temporaires ou permanents. Il s'agit d'inscrire ces éléments dans la colonne correspondante.</a:t>
          </a:r>
          <a:endParaRPr lang="fr-CA" sz="1200">
            <a:effectLst/>
            <a:latin typeface="+mn-lt"/>
          </a:endParaRPr>
        </a:p>
        <a:p>
          <a:endParaRPr lang="fr-CA" sz="1200" b="1" i="0">
            <a:solidFill>
              <a:schemeClr val="dk1"/>
            </a:solidFill>
            <a:effectLst/>
            <a:latin typeface="+mn-lt"/>
            <a:ea typeface="+mn-ea"/>
            <a:cs typeface="+mn-cs"/>
          </a:endParaRPr>
        </a:p>
        <a:p>
          <a:r>
            <a:rPr lang="fr-CA" sz="1200" b="1" i="0">
              <a:solidFill>
                <a:schemeClr val="dk1"/>
              </a:solidFill>
              <a:effectLst/>
              <a:latin typeface="+mn-lt"/>
              <a:ea typeface="+mn-ea"/>
              <a:cs typeface="+mn-cs"/>
            </a:rPr>
            <a:t>Les opportunités</a:t>
          </a:r>
          <a:r>
            <a:rPr lang="fr-CA" sz="1200" i="0">
              <a:solidFill>
                <a:schemeClr val="dk1"/>
              </a:solidFill>
              <a:effectLst/>
              <a:latin typeface="+mn-lt"/>
              <a:ea typeface="+mn-ea"/>
              <a:cs typeface="+mn-cs"/>
            </a:rPr>
            <a:t> sont les facteurs externes</a:t>
          </a:r>
          <a:r>
            <a:rPr lang="fr-CA" sz="1200" i="0" baseline="0">
              <a:solidFill>
                <a:schemeClr val="dk1"/>
              </a:solidFill>
              <a:effectLst/>
              <a:latin typeface="+mn-lt"/>
              <a:ea typeface="+mn-ea"/>
              <a:cs typeface="+mn-cs"/>
            </a:rPr>
            <a:t> </a:t>
          </a:r>
          <a:r>
            <a:rPr lang="fr-CA" sz="1200" i="0">
              <a:solidFill>
                <a:schemeClr val="dk1"/>
              </a:solidFill>
              <a:effectLst/>
              <a:latin typeface="+mn-lt"/>
              <a:ea typeface="+mn-ea"/>
              <a:cs typeface="+mn-cs"/>
            </a:rPr>
            <a:t>qui sont susceptibles d’apporter un appui à l'atteinte de la cible. </a:t>
          </a:r>
          <a:endParaRPr lang="fr-CA" sz="1200">
            <a:effectLst/>
            <a:latin typeface="+mn-lt"/>
          </a:endParaRPr>
        </a:p>
        <a:p>
          <a:r>
            <a:rPr lang="fr-CA" sz="1200" b="1" i="0">
              <a:solidFill>
                <a:schemeClr val="dk1"/>
              </a:solidFill>
              <a:effectLst/>
              <a:latin typeface="+mn-lt"/>
              <a:ea typeface="+mn-ea"/>
              <a:cs typeface="+mn-cs"/>
            </a:rPr>
            <a:t>Les menaces</a:t>
          </a:r>
          <a:r>
            <a:rPr lang="fr-CA" sz="1200" i="0">
              <a:solidFill>
                <a:schemeClr val="dk1"/>
              </a:solidFill>
              <a:effectLst/>
              <a:latin typeface="+mn-lt"/>
              <a:ea typeface="+mn-ea"/>
              <a:cs typeface="+mn-cs"/>
            </a:rPr>
            <a:t> sont les facteurs externes</a:t>
          </a:r>
          <a:r>
            <a:rPr lang="fr-CA" sz="1200" i="0" baseline="0">
              <a:solidFill>
                <a:schemeClr val="dk1"/>
              </a:solidFill>
              <a:effectLst/>
              <a:latin typeface="+mn-lt"/>
              <a:ea typeface="+mn-ea"/>
              <a:cs typeface="+mn-cs"/>
            </a:rPr>
            <a:t> </a:t>
          </a:r>
          <a:r>
            <a:rPr lang="fr-CA" sz="1200" i="0">
              <a:solidFill>
                <a:schemeClr val="dk1"/>
              </a:solidFill>
              <a:effectLst/>
              <a:latin typeface="+mn-lt"/>
              <a:ea typeface="+mn-ea"/>
              <a:cs typeface="+mn-cs"/>
            </a:rPr>
            <a:t>qui échappent à votre contrôle, qui peuvent avoir une incidence négative sur la cible et remettre en question la réalisation de ses objectifs.</a:t>
          </a:r>
          <a:endParaRPr lang="fr-CA" sz="1200">
            <a:effectLst/>
            <a:latin typeface="+mn-lt"/>
          </a:endParaRPr>
        </a:p>
        <a:p>
          <a:pPr eaLnBrk="1" fontAlgn="auto" latinLnBrk="0" hangingPunct="1"/>
          <a:endParaRPr lang="fr-CA" sz="1200">
            <a:solidFill>
              <a:schemeClr val="dk1"/>
            </a:solidFill>
            <a:effectLst/>
            <a:latin typeface="+mn-lt"/>
            <a:ea typeface="+mn-ea"/>
            <a:cs typeface="+mn-cs"/>
          </a:endParaRPr>
        </a:p>
        <a:p>
          <a:pPr eaLnBrk="1" fontAlgn="auto" latinLnBrk="0" hangingPunct="1"/>
          <a:r>
            <a:rPr lang="fr-CA" sz="1200">
              <a:solidFill>
                <a:schemeClr val="dk1"/>
              </a:solidFill>
              <a:effectLst/>
              <a:latin typeface="+mn-lt"/>
              <a:ea typeface="+mn-ea"/>
              <a:cs typeface="+mn-cs"/>
            </a:rPr>
            <a:t>Il convient ensuite de pondérer chaque cible en fonction de son importance au niveau d'analyse</a:t>
          </a:r>
          <a:r>
            <a:rPr lang="fr-CA" sz="1200" baseline="0">
              <a:solidFill>
                <a:schemeClr val="dk1"/>
              </a:solidFill>
              <a:effectLst/>
              <a:latin typeface="+mn-lt"/>
              <a:ea typeface="+mn-ea"/>
              <a:cs typeface="+mn-cs"/>
            </a:rPr>
            <a:t> déterminé</a:t>
          </a:r>
          <a:r>
            <a:rPr lang="fr-CA" sz="1200">
              <a:solidFill>
                <a:schemeClr val="dk1"/>
              </a:solidFill>
              <a:effectLst/>
              <a:latin typeface="+mn-lt"/>
              <a:ea typeface="+mn-ea"/>
              <a:cs typeface="+mn-cs"/>
            </a:rPr>
            <a:t>. Chaque</a:t>
          </a:r>
          <a:r>
            <a:rPr lang="fr-CA" sz="1200" baseline="0">
              <a:solidFill>
                <a:schemeClr val="dk1"/>
              </a:solidFill>
              <a:effectLst/>
              <a:latin typeface="+mn-lt"/>
              <a:ea typeface="+mn-ea"/>
              <a:cs typeface="+mn-cs"/>
            </a:rPr>
            <a:t> pays ou collectivité a ses particularités et ses enjeux spécifiques en matière de développement durable. La pondération permet d'identifier les cibles sur lesquelles l'attention doit porter en priorité. </a:t>
          </a:r>
          <a:endParaRPr lang="fr-CA" sz="1200">
            <a:effectLst/>
            <a:latin typeface="+mn-lt"/>
          </a:endParaRPr>
        </a:p>
        <a:p>
          <a:pPr eaLnBrk="1" fontAlgn="auto" latinLnBrk="0" hangingPunct="1"/>
          <a:r>
            <a:rPr lang="fr-CA" sz="1200" baseline="0">
              <a:solidFill>
                <a:schemeClr val="dk1"/>
              </a:solidFill>
              <a:effectLst/>
              <a:latin typeface="+mn-lt"/>
              <a:ea typeface="+mn-ea"/>
              <a:cs typeface="+mn-cs"/>
            </a:rPr>
            <a:t>En fonction des enjeux spécifiques, déterminez l'importance que vous accordez à cette cible. </a:t>
          </a:r>
          <a:endParaRPr lang="fr-CA" sz="1200">
            <a:effectLst/>
            <a:latin typeface="+mn-lt"/>
          </a:endParaRPr>
        </a:p>
        <a:p>
          <a:pPr eaLnBrk="1" fontAlgn="auto" latinLnBrk="0" hangingPunct="1"/>
          <a:endParaRPr lang="fr-CA" sz="1200" baseline="0">
            <a:solidFill>
              <a:schemeClr val="dk1"/>
            </a:solidFill>
            <a:effectLst/>
            <a:latin typeface="+mn-lt"/>
            <a:ea typeface="+mn-ea"/>
            <a:cs typeface="+mn-cs"/>
          </a:endParaRPr>
        </a:p>
        <a:p>
          <a:pPr eaLnBrk="1" fontAlgn="auto" latinLnBrk="0" hangingPunct="1"/>
          <a:r>
            <a:rPr lang="fr-CA" sz="1200" baseline="0">
              <a:solidFill>
                <a:schemeClr val="dk1"/>
              </a:solidFill>
              <a:effectLst/>
              <a:latin typeface="+mn-lt"/>
              <a:ea typeface="+mn-ea"/>
              <a:cs typeface="+mn-cs"/>
            </a:rPr>
            <a:t>Les valeurs numérales de 0 à 3 sont utilisées pour déterminer l’importance de chaque cible.</a:t>
          </a:r>
          <a:endParaRPr lang="fr-CA" sz="1200">
            <a:effectLst/>
            <a:latin typeface="+mn-lt"/>
          </a:endParaRPr>
        </a:p>
        <a:p>
          <a:pPr eaLnBrk="1" fontAlgn="auto" latinLnBrk="0" hangingPunct="1"/>
          <a:endParaRPr lang="fr-CA" sz="1200" b="1" baseline="0">
            <a:solidFill>
              <a:schemeClr val="dk1"/>
            </a:solidFill>
            <a:effectLst/>
            <a:latin typeface="+mn-lt"/>
            <a:ea typeface="+mn-ea"/>
            <a:cs typeface="+mn-cs"/>
          </a:endParaRPr>
        </a:p>
        <a:p>
          <a:pPr eaLnBrk="1" fontAlgn="auto" latinLnBrk="0" hangingPunct="1"/>
          <a:r>
            <a:rPr lang="fr-CA" sz="1200" b="1" baseline="0">
              <a:solidFill>
                <a:schemeClr val="dk1"/>
              </a:solidFill>
              <a:effectLst/>
              <a:latin typeface="+mn-lt"/>
              <a:ea typeface="+mn-ea"/>
              <a:cs typeface="+mn-cs"/>
            </a:rPr>
            <a:t>0</a:t>
          </a:r>
          <a:r>
            <a:rPr lang="fr-CA" sz="1200" baseline="0">
              <a:solidFill>
                <a:schemeClr val="dk1"/>
              </a:solidFill>
              <a:effectLst/>
              <a:latin typeface="+mn-lt"/>
              <a:ea typeface="+mn-ea"/>
              <a:cs typeface="+mn-cs"/>
            </a:rPr>
            <a:t> -  Cible </a:t>
          </a:r>
          <a:r>
            <a:rPr lang="fr-CA" sz="1200" b="1" baseline="0">
              <a:solidFill>
                <a:schemeClr val="dk1"/>
              </a:solidFill>
              <a:effectLst/>
              <a:latin typeface="+mn-lt"/>
              <a:ea typeface="+mn-ea"/>
              <a:cs typeface="+mn-cs"/>
            </a:rPr>
            <a:t>non applicable</a:t>
          </a:r>
          <a:r>
            <a:rPr lang="fr-CA" sz="1200" baseline="0">
              <a:solidFill>
                <a:schemeClr val="dk1"/>
              </a:solidFill>
              <a:effectLst/>
              <a:latin typeface="+mn-lt"/>
              <a:ea typeface="+mn-ea"/>
              <a:cs typeface="+mn-cs"/>
            </a:rPr>
            <a:t>.</a:t>
          </a:r>
          <a:endParaRPr lang="fr-CA" sz="1200">
            <a:effectLst/>
            <a:latin typeface="+mn-lt"/>
          </a:endParaRPr>
        </a:p>
        <a:p>
          <a:pPr eaLnBrk="1" fontAlgn="auto" latinLnBrk="0" hangingPunct="1"/>
          <a:r>
            <a:rPr lang="fr-CA" sz="1200" b="1" baseline="0">
              <a:solidFill>
                <a:schemeClr val="dk1"/>
              </a:solidFill>
              <a:effectLst/>
              <a:latin typeface="+mn-lt"/>
              <a:ea typeface="+mn-ea"/>
              <a:cs typeface="+mn-cs"/>
            </a:rPr>
            <a:t>1</a:t>
          </a:r>
          <a:r>
            <a:rPr lang="fr-CA" sz="1200" baseline="0">
              <a:solidFill>
                <a:schemeClr val="dk1"/>
              </a:solidFill>
              <a:effectLst/>
              <a:latin typeface="+mn-lt"/>
              <a:ea typeface="+mn-ea"/>
              <a:cs typeface="+mn-cs"/>
            </a:rPr>
            <a:t>  - Cible dont l'atteinte est jugée </a:t>
          </a:r>
          <a:r>
            <a:rPr lang="fr-CA" sz="1200" b="1" baseline="0">
              <a:solidFill>
                <a:schemeClr val="dk1"/>
              </a:solidFill>
              <a:effectLst/>
              <a:latin typeface="+mn-lt"/>
              <a:ea typeface="+mn-ea"/>
              <a:cs typeface="+mn-cs"/>
            </a:rPr>
            <a:t>peu importante</a:t>
          </a:r>
          <a:r>
            <a:rPr lang="fr-CA" sz="1200" baseline="0">
              <a:solidFill>
                <a:schemeClr val="dk1"/>
              </a:solidFill>
              <a:effectLst/>
              <a:latin typeface="+mn-lt"/>
              <a:ea typeface="+mn-ea"/>
              <a:cs typeface="+mn-cs"/>
            </a:rPr>
            <a:t>.</a:t>
          </a:r>
          <a:endParaRPr lang="fr-CA" sz="1200">
            <a:effectLst/>
            <a:latin typeface="+mn-lt"/>
          </a:endParaRPr>
        </a:p>
        <a:p>
          <a:pPr eaLnBrk="1" fontAlgn="auto" latinLnBrk="0" hangingPunct="1"/>
          <a:r>
            <a:rPr lang="fr-CA" sz="1200" b="1" baseline="0">
              <a:solidFill>
                <a:schemeClr val="dk1"/>
              </a:solidFill>
              <a:effectLst/>
              <a:latin typeface="+mn-lt"/>
              <a:ea typeface="+mn-ea"/>
              <a:cs typeface="+mn-cs"/>
            </a:rPr>
            <a:t>2</a:t>
          </a:r>
          <a:r>
            <a:rPr lang="fr-CA" sz="1200" baseline="0">
              <a:solidFill>
                <a:schemeClr val="dk1"/>
              </a:solidFill>
              <a:effectLst/>
              <a:latin typeface="+mn-lt"/>
              <a:ea typeface="+mn-ea"/>
              <a:cs typeface="+mn-cs"/>
            </a:rPr>
            <a:t>  - Cible dont l'atteinte est jugée </a:t>
          </a:r>
          <a:r>
            <a:rPr lang="fr-CA" sz="1200" b="1" baseline="0">
              <a:solidFill>
                <a:schemeClr val="dk1"/>
              </a:solidFill>
              <a:effectLst/>
              <a:latin typeface="+mn-lt"/>
              <a:ea typeface="+mn-ea"/>
              <a:cs typeface="+mn-cs"/>
            </a:rPr>
            <a:t>importante</a:t>
          </a:r>
          <a:r>
            <a:rPr lang="fr-CA" sz="1200" baseline="0">
              <a:solidFill>
                <a:schemeClr val="dk1"/>
              </a:solidFill>
              <a:effectLst/>
              <a:latin typeface="+mn-lt"/>
              <a:ea typeface="+mn-ea"/>
              <a:cs typeface="+mn-cs"/>
            </a:rPr>
            <a:t>.</a:t>
          </a:r>
          <a:endParaRPr lang="fr-CA" sz="1200">
            <a:effectLst/>
            <a:latin typeface="+mn-lt"/>
          </a:endParaRPr>
        </a:p>
        <a:p>
          <a:pPr eaLnBrk="1" fontAlgn="auto" latinLnBrk="0" hangingPunct="1"/>
          <a:r>
            <a:rPr lang="fr-CA" sz="1200" b="1" baseline="0">
              <a:solidFill>
                <a:schemeClr val="dk1"/>
              </a:solidFill>
              <a:effectLst/>
              <a:latin typeface="+mn-lt"/>
              <a:ea typeface="+mn-ea"/>
              <a:cs typeface="+mn-cs"/>
            </a:rPr>
            <a:t>3</a:t>
          </a:r>
          <a:r>
            <a:rPr lang="fr-CA" sz="1200" baseline="0">
              <a:solidFill>
                <a:schemeClr val="dk1"/>
              </a:solidFill>
              <a:effectLst/>
              <a:latin typeface="+mn-lt"/>
              <a:ea typeface="+mn-ea"/>
              <a:cs typeface="+mn-cs"/>
            </a:rPr>
            <a:t>  - Cible dont l'atteinte est </a:t>
          </a:r>
          <a:r>
            <a:rPr lang="fr-CA" sz="1200" b="1" baseline="0">
              <a:solidFill>
                <a:schemeClr val="dk1"/>
              </a:solidFill>
              <a:effectLst/>
              <a:latin typeface="+mn-lt"/>
              <a:ea typeface="+mn-ea"/>
              <a:cs typeface="+mn-cs"/>
            </a:rPr>
            <a:t>très importante</a:t>
          </a:r>
          <a:r>
            <a:rPr lang="fr-CA" sz="1200" baseline="0">
              <a:solidFill>
                <a:schemeClr val="dk1"/>
              </a:solidFill>
              <a:effectLst/>
              <a:latin typeface="+mn-lt"/>
              <a:ea typeface="+mn-ea"/>
              <a:cs typeface="+mn-cs"/>
            </a:rPr>
            <a:t>.</a:t>
          </a:r>
          <a:endParaRPr lang="fr-CA" sz="1200">
            <a:effectLst/>
            <a:latin typeface="+mn-lt"/>
          </a:endParaRPr>
        </a:p>
        <a:p>
          <a:endParaRPr lang="fr-CA" sz="1200" b="1" i="1">
            <a:solidFill>
              <a:schemeClr val="dk1"/>
            </a:solidFill>
            <a:effectLst/>
            <a:latin typeface="+mn-lt"/>
            <a:ea typeface="+mn-ea"/>
            <a:cs typeface="+mn-cs"/>
          </a:endParaRPr>
        </a:p>
        <a:p>
          <a:endParaRPr lang="fr-CA" sz="1200" b="1" i="1">
            <a:solidFill>
              <a:schemeClr val="dk1"/>
            </a:solidFill>
            <a:effectLst/>
            <a:latin typeface="+mn-lt"/>
            <a:ea typeface="+mn-ea"/>
            <a:cs typeface="+mn-cs"/>
          </a:endParaRPr>
        </a:p>
        <a:p>
          <a:r>
            <a:rPr lang="fr-CA" sz="1200" b="1" i="0">
              <a:solidFill>
                <a:schemeClr val="dk1"/>
              </a:solidFill>
              <a:effectLst/>
              <a:latin typeface="+mn-lt"/>
              <a:ea typeface="+mn-ea"/>
              <a:cs typeface="+mn-cs"/>
            </a:rPr>
            <a:t>Performance</a:t>
          </a:r>
          <a:r>
            <a:rPr lang="fr-CA" sz="1200" b="1" i="0" baseline="0">
              <a:solidFill>
                <a:schemeClr val="dk1"/>
              </a:solidFill>
              <a:effectLst/>
              <a:latin typeface="+mn-lt"/>
              <a:ea typeface="+mn-ea"/>
              <a:cs typeface="+mn-cs"/>
            </a:rPr>
            <a:t> actuelle </a:t>
          </a:r>
          <a:endParaRPr lang="fr-CA" sz="1200" i="0">
            <a:effectLst/>
            <a:latin typeface="+mn-lt"/>
          </a:endParaRPr>
        </a:p>
        <a:p>
          <a:pPr fontAlgn="base"/>
          <a:r>
            <a:rPr lang="fr-CA" sz="1200">
              <a:solidFill>
                <a:schemeClr val="dk1"/>
              </a:solidFill>
              <a:effectLst/>
              <a:latin typeface="+mn-lt"/>
              <a:ea typeface="+mn-ea"/>
              <a:cs typeface="+mn-cs"/>
            </a:rPr>
            <a:t>Une fois que l'importance de chaque</a:t>
          </a:r>
          <a:r>
            <a:rPr lang="fr-CA" sz="1200" baseline="0">
              <a:solidFill>
                <a:schemeClr val="dk1"/>
              </a:solidFill>
              <a:effectLst/>
              <a:latin typeface="+mn-lt"/>
              <a:ea typeface="+mn-ea"/>
              <a:cs typeface="+mn-cs"/>
            </a:rPr>
            <a:t> cible a été déterminée</a:t>
          </a:r>
          <a:r>
            <a:rPr lang="fr-CA" sz="1200">
              <a:solidFill>
                <a:schemeClr val="dk1"/>
              </a:solidFill>
              <a:effectLst/>
              <a:latin typeface="+mn-lt"/>
              <a:ea typeface="+mn-ea"/>
              <a:cs typeface="+mn-cs"/>
            </a:rPr>
            <a:t>, il faut évaluer la performance au regard de chacune des cibles. </a:t>
          </a:r>
          <a:endParaRPr lang="fr-CA" sz="1200">
            <a:effectLst/>
            <a:latin typeface="+mn-lt"/>
          </a:endParaRPr>
        </a:p>
        <a:p>
          <a:pPr fontAlgn="base"/>
          <a:r>
            <a:rPr lang="fr-CA" sz="1200">
              <a:solidFill>
                <a:schemeClr val="dk1"/>
              </a:solidFill>
              <a:effectLst/>
              <a:latin typeface="+mn-lt"/>
              <a:ea typeface="+mn-ea"/>
              <a:cs typeface="+mn-cs"/>
            </a:rPr>
            <a:t>Les valeurs numérales de 1 à 4 sont utilisées pour déterminer le niveau de performance actuel.</a:t>
          </a:r>
          <a:endParaRPr lang="fr-CA" sz="1200">
            <a:effectLst/>
            <a:latin typeface="+mn-lt"/>
          </a:endParaRPr>
        </a:p>
        <a:p>
          <a:pPr fontAlgn="base"/>
          <a:endParaRPr lang="fr-CA" sz="1200" b="1">
            <a:solidFill>
              <a:schemeClr val="dk1"/>
            </a:solidFill>
            <a:effectLst/>
            <a:latin typeface="+mn-lt"/>
            <a:ea typeface="+mn-ea"/>
            <a:cs typeface="+mn-cs"/>
          </a:endParaRPr>
        </a:p>
        <a:p>
          <a:pPr fontAlgn="base"/>
          <a:r>
            <a:rPr lang="fr-CA" sz="1200" b="1">
              <a:solidFill>
                <a:schemeClr val="dk1"/>
              </a:solidFill>
              <a:effectLst/>
              <a:latin typeface="+mn-lt"/>
              <a:ea typeface="+mn-ea"/>
              <a:cs typeface="+mn-cs"/>
            </a:rPr>
            <a:t>1</a:t>
          </a:r>
          <a:r>
            <a:rPr lang="fr-CA" sz="1200">
              <a:solidFill>
                <a:schemeClr val="dk1"/>
              </a:solidFill>
              <a:effectLst/>
              <a:latin typeface="+mn-lt"/>
              <a:ea typeface="+mn-ea"/>
              <a:cs typeface="+mn-cs"/>
            </a:rPr>
            <a:t> - Cette cible n'est </a:t>
          </a:r>
          <a:r>
            <a:rPr lang="fr-CA" sz="1200" b="1">
              <a:solidFill>
                <a:schemeClr val="dk1"/>
              </a:solidFill>
              <a:effectLst/>
              <a:latin typeface="+mn-lt"/>
              <a:ea typeface="+mn-ea"/>
              <a:cs typeface="+mn-cs"/>
            </a:rPr>
            <a:t>pas du tout atteinte</a:t>
          </a:r>
          <a:endParaRPr lang="fr-CA" sz="1200">
            <a:effectLst/>
            <a:latin typeface="+mn-lt"/>
          </a:endParaRPr>
        </a:p>
        <a:p>
          <a:pPr fontAlgn="base"/>
          <a:r>
            <a:rPr lang="fr-CA" sz="1200">
              <a:solidFill>
                <a:schemeClr val="dk1"/>
              </a:solidFill>
              <a:effectLst/>
              <a:latin typeface="+mn-lt"/>
              <a:ea typeface="+mn-ea"/>
              <a:cs typeface="+mn-cs"/>
            </a:rPr>
            <a:t>La situation relative à cette cible est jugée problématique, la situation est inconfortable et il est nécessaire d'apporter des correctifs.</a:t>
          </a:r>
          <a:endParaRPr lang="fr-CA" sz="1200">
            <a:effectLst/>
            <a:latin typeface="+mn-lt"/>
          </a:endParaRPr>
        </a:p>
        <a:p>
          <a:pPr fontAlgn="base"/>
          <a:endParaRPr lang="fr-CA" sz="1200" b="1">
            <a:solidFill>
              <a:schemeClr val="dk1"/>
            </a:solidFill>
            <a:effectLst/>
            <a:latin typeface="+mn-lt"/>
            <a:ea typeface="+mn-ea"/>
            <a:cs typeface="+mn-cs"/>
          </a:endParaRPr>
        </a:p>
        <a:p>
          <a:pPr fontAlgn="base"/>
          <a:r>
            <a:rPr lang="fr-CA" sz="1200" b="1">
              <a:solidFill>
                <a:schemeClr val="dk1"/>
              </a:solidFill>
              <a:effectLst/>
              <a:latin typeface="+mn-lt"/>
              <a:ea typeface="+mn-ea"/>
              <a:cs typeface="+mn-cs"/>
            </a:rPr>
            <a:t>2</a:t>
          </a:r>
          <a:r>
            <a:rPr lang="fr-CA" sz="1200">
              <a:solidFill>
                <a:schemeClr val="dk1"/>
              </a:solidFill>
              <a:effectLst/>
              <a:latin typeface="+mn-lt"/>
              <a:ea typeface="+mn-ea"/>
              <a:cs typeface="+mn-cs"/>
            </a:rPr>
            <a:t> - Cette cible est </a:t>
          </a:r>
          <a:r>
            <a:rPr lang="fr-CA" sz="1200" b="1">
              <a:solidFill>
                <a:schemeClr val="dk1"/>
              </a:solidFill>
              <a:effectLst/>
              <a:latin typeface="+mn-lt"/>
              <a:ea typeface="+mn-ea"/>
              <a:cs typeface="+mn-cs"/>
            </a:rPr>
            <a:t>atteinte en partie</a:t>
          </a:r>
          <a:endParaRPr lang="fr-CA" sz="1200">
            <a:effectLst/>
            <a:latin typeface="+mn-lt"/>
          </a:endParaRPr>
        </a:p>
        <a:p>
          <a:pPr fontAlgn="base"/>
          <a:r>
            <a:rPr lang="fr-CA" sz="1200">
              <a:solidFill>
                <a:schemeClr val="dk1"/>
              </a:solidFill>
              <a:effectLst/>
              <a:latin typeface="+mn-lt"/>
              <a:ea typeface="+mn-ea"/>
              <a:cs typeface="+mn-cs"/>
            </a:rPr>
            <a:t>La situation relative à cette cible est jugée perfectible, la situation est relativement inconfortable, il serait aisé d'imaginer des pistes d'amélioration.</a:t>
          </a:r>
          <a:endParaRPr lang="fr-CA" sz="1200">
            <a:effectLst/>
            <a:latin typeface="+mn-lt"/>
          </a:endParaRPr>
        </a:p>
        <a:p>
          <a:pPr fontAlgn="base"/>
          <a:endParaRPr lang="fr-CA" sz="1200" b="1">
            <a:solidFill>
              <a:schemeClr val="dk1"/>
            </a:solidFill>
            <a:effectLst/>
            <a:latin typeface="+mn-lt"/>
            <a:ea typeface="+mn-ea"/>
            <a:cs typeface="+mn-cs"/>
          </a:endParaRPr>
        </a:p>
        <a:p>
          <a:pPr fontAlgn="base"/>
          <a:r>
            <a:rPr lang="fr-CA" sz="1200" b="1">
              <a:solidFill>
                <a:schemeClr val="dk1"/>
              </a:solidFill>
              <a:effectLst/>
              <a:latin typeface="+mn-lt"/>
              <a:ea typeface="+mn-ea"/>
              <a:cs typeface="+mn-cs"/>
            </a:rPr>
            <a:t>3</a:t>
          </a:r>
          <a:r>
            <a:rPr lang="fr-CA" sz="1200">
              <a:solidFill>
                <a:schemeClr val="dk1"/>
              </a:solidFill>
              <a:effectLst/>
              <a:latin typeface="+mn-lt"/>
              <a:ea typeface="+mn-ea"/>
              <a:cs typeface="+mn-cs"/>
            </a:rPr>
            <a:t> - Cette cible est </a:t>
          </a:r>
          <a:r>
            <a:rPr lang="fr-CA" sz="1200" b="1">
              <a:solidFill>
                <a:schemeClr val="dk1"/>
              </a:solidFill>
              <a:effectLst/>
              <a:latin typeface="+mn-lt"/>
              <a:ea typeface="+mn-ea"/>
              <a:cs typeface="+mn-cs"/>
            </a:rPr>
            <a:t>en voie d'être atteinte</a:t>
          </a:r>
          <a:endParaRPr lang="fr-CA" sz="1200">
            <a:effectLst/>
            <a:latin typeface="+mn-lt"/>
          </a:endParaRPr>
        </a:p>
        <a:p>
          <a:pPr fontAlgn="base"/>
          <a:r>
            <a:rPr lang="fr-CA" sz="1200">
              <a:solidFill>
                <a:schemeClr val="dk1"/>
              </a:solidFill>
              <a:effectLst/>
              <a:latin typeface="+mn-lt"/>
              <a:ea typeface="+mn-ea"/>
              <a:cs typeface="+mn-cs"/>
            </a:rPr>
            <a:t>La situation relative à cette cible est jugée satisfaisante, la situation est confortable, sans être parfaite, des améliorations sont encore possibles.</a:t>
          </a:r>
          <a:endParaRPr lang="fr-CA" sz="1200">
            <a:effectLst/>
            <a:latin typeface="+mn-lt"/>
          </a:endParaRPr>
        </a:p>
        <a:p>
          <a:pPr fontAlgn="base"/>
          <a:endParaRPr lang="fr-CA" sz="1200" b="1">
            <a:solidFill>
              <a:schemeClr val="dk1"/>
            </a:solidFill>
            <a:effectLst/>
            <a:latin typeface="+mn-lt"/>
            <a:ea typeface="+mn-ea"/>
            <a:cs typeface="+mn-cs"/>
          </a:endParaRPr>
        </a:p>
        <a:p>
          <a:pPr fontAlgn="base"/>
          <a:r>
            <a:rPr lang="fr-CA" sz="1200" b="1">
              <a:solidFill>
                <a:schemeClr val="dk1"/>
              </a:solidFill>
              <a:effectLst/>
              <a:latin typeface="+mn-lt"/>
              <a:ea typeface="+mn-ea"/>
              <a:cs typeface="+mn-cs"/>
            </a:rPr>
            <a:t>4</a:t>
          </a:r>
          <a:r>
            <a:rPr lang="fr-CA" sz="1200">
              <a:solidFill>
                <a:schemeClr val="dk1"/>
              </a:solidFill>
              <a:effectLst/>
              <a:latin typeface="+mn-lt"/>
              <a:ea typeface="+mn-ea"/>
              <a:cs typeface="+mn-cs"/>
            </a:rPr>
            <a:t> - Cette cible est </a:t>
          </a:r>
          <a:r>
            <a:rPr lang="fr-CA" sz="1200" b="1">
              <a:solidFill>
                <a:schemeClr val="dk1"/>
              </a:solidFill>
              <a:effectLst/>
              <a:latin typeface="+mn-lt"/>
              <a:ea typeface="+mn-ea"/>
              <a:cs typeface="+mn-cs"/>
            </a:rPr>
            <a:t>atteinte</a:t>
          </a:r>
          <a:endParaRPr lang="fr-CA" sz="1200">
            <a:effectLst/>
            <a:latin typeface="+mn-lt"/>
          </a:endParaRPr>
        </a:p>
        <a:p>
          <a:pPr fontAlgn="base"/>
          <a:r>
            <a:rPr lang="fr-CA" sz="1200">
              <a:solidFill>
                <a:schemeClr val="dk1"/>
              </a:solidFill>
              <a:effectLst/>
              <a:latin typeface="+mn-lt"/>
              <a:ea typeface="+mn-ea"/>
              <a:cs typeface="+mn-cs"/>
            </a:rPr>
            <a:t>La situation relative à cette cible est jugée excellente, la situation actuelle est très confortable, le</a:t>
          </a:r>
          <a:r>
            <a:rPr lang="fr-CA" sz="1200" baseline="0">
              <a:solidFill>
                <a:schemeClr val="dk1"/>
              </a:solidFill>
              <a:effectLst/>
              <a:latin typeface="+mn-lt"/>
              <a:ea typeface="+mn-ea"/>
              <a:cs typeface="+mn-cs"/>
            </a:rPr>
            <a:t> pays , la région oui la </a:t>
          </a:r>
          <a:r>
            <a:rPr lang="fr-CA" sz="1200">
              <a:solidFill>
                <a:schemeClr val="dk1"/>
              </a:solidFill>
              <a:effectLst/>
              <a:latin typeface="+mn-lt"/>
              <a:ea typeface="+mn-ea"/>
              <a:cs typeface="+mn-cs"/>
            </a:rPr>
            <a:t>collectivité  locale (selon le cas) pouvant faire figure d'exemplarité.</a:t>
          </a:r>
        </a:p>
        <a:p>
          <a:pPr fontAlgn="base"/>
          <a:endParaRPr lang="fr-CA" sz="1200">
            <a:solidFill>
              <a:schemeClr val="dk1"/>
            </a:solidFill>
            <a:effectLst/>
            <a:latin typeface="+mn-lt"/>
            <a:ea typeface="+mn-ea"/>
            <a:cs typeface="+mn-cs"/>
          </a:endParaRPr>
        </a:p>
        <a:p>
          <a:pPr fontAlgn="base"/>
          <a:r>
            <a:rPr lang="fr-CA" sz="1200" b="0" i="0">
              <a:solidFill>
                <a:schemeClr val="dk1"/>
              </a:solidFill>
              <a:effectLst/>
              <a:latin typeface="+mn-lt"/>
              <a:ea typeface="+mn-ea"/>
              <a:cs typeface="+mn-cs"/>
            </a:rPr>
            <a:t>Vous devez ensuite inscrire dans la</a:t>
          </a:r>
          <a:r>
            <a:rPr lang="fr-CA" sz="1200" b="0" i="0" baseline="0">
              <a:solidFill>
                <a:schemeClr val="dk1"/>
              </a:solidFill>
              <a:effectLst/>
              <a:latin typeface="+mn-lt"/>
              <a:ea typeface="+mn-ea"/>
              <a:cs typeface="+mn-cs"/>
            </a:rPr>
            <a:t> </a:t>
          </a:r>
          <a:r>
            <a:rPr lang="fr-CA" sz="1200" b="0" i="0">
              <a:solidFill>
                <a:schemeClr val="dk1"/>
              </a:solidFill>
              <a:effectLst/>
              <a:latin typeface="+mn-lt"/>
              <a:ea typeface="+mn-ea"/>
              <a:cs typeface="+mn-cs"/>
            </a:rPr>
            <a:t>colonne correspondante les actions et mesures qui ont déjà été planifiées ou mises en œuvre qui peuvent contribuer à l'atteinte de cette cible. Justifiez,</a:t>
          </a:r>
          <a:r>
            <a:rPr lang="fr-CA" sz="1200" b="0" i="0" baseline="0">
              <a:solidFill>
                <a:schemeClr val="dk1"/>
              </a:solidFill>
              <a:effectLst/>
              <a:latin typeface="+mn-lt"/>
              <a:ea typeface="+mn-ea"/>
              <a:cs typeface="+mn-cs"/>
            </a:rPr>
            <a:t> en quelque sorte, le</a:t>
          </a:r>
          <a:r>
            <a:rPr lang="fr-CA" sz="1200" b="0" i="0">
              <a:solidFill>
                <a:schemeClr val="dk1"/>
              </a:solidFill>
              <a:effectLst/>
              <a:latin typeface="+mn-lt"/>
              <a:ea typeface="+mn-ea"/>
              <a:cs typeface="+mn-cs"/>
            </a:rPr>
            <a:t> niveau d'atteinte de la cible, une cible atteinte devrait pouvoir s'expliquer par plusieurs éléments positifs déjà présents. Utilisez l'ensemble des informations à votre disposition pour documenter cette section. Précisez par exemple : </a:t>
          </a:r>
          <a:endParaRPr lang="fr-CA" sz="1200">
            <a:effectLst/>
            <a:latin typeface="+mn-lt"/>
          </a:endParaRPr>
        </a:p>
        <a:p>
          <a:pPr fontAlgn="base"/>
          <a:endParaRPr lang="fr-CA" sz="1200" b="0" i="0">
            <a:solidFill>
              <a:schemeClr val="dk1"/>
            </a:solidFill>
            <a:effectLst/>
            <a:latin typeface="+mn-lt"/>
            <a:ea typeface="+mn-ea"/>
            <a:cs typeface="+mn-cs"/>
          </a:endParaRPr>
        </a:p>
        <a:p>
          <a:pPr fontAlgn="base"/>
          <a:r>
            <a:rPr lang="fr-CA" sz="1200" b="0" i="0">
              <a:solidFill>
                <a:schemeClr val="dk1"/>
              </a:solidFill>
              <a:effectLst/>
              <a:latin typeface="+mn-lt"/>
              <a:ea typeface="+mn-ea"/>
              <a:cs typeface="+mn-cs"/>
            </a:rPr>
            <a:t> - Les programmes et stratégies existants, avec les organisations responsables.</a:t>
          </a:r>
          <a:endParaRPr lang="fr-CA" sz="1200">
            <a:effectLst/>
            <a:latin typeface="+mn-lt"/>
          </a:endParaRPr>
        </a:p>
        <a:p>
          <a:pPr fontAlgn="base"/>
          <a:r>
            <a:rPr lang="fr-CA" sz="1200" b="0" i="0">
              <a:solidFill>
                <a:schemeClr val="dk1"/>
              </a:solidFill>
              <a:effectLst/>
              <a:latin typeface="+mn-lt"/>
              <a:ea typeface="+mn-ea"/>
              <a:cs typeface="+mn-cs"/>
            </a:rPr>
            <a:t> - Les mesures, projets et actions mis en </a:t>
          </a:r>
          <a:r>
            <a:rPr lang="fr-CA" sz="1200">
              <a:solidFill>
                <a:schemeClr val="dk1"/>
              </a:solidFill>
              <a:effectLst/>
              <a:latin typeface="+mn-lt"/>
              <a:ea typeface="+mn-ea"/>
              <a:cs typeface="+mn-cs"/>
            </a:rPr>
            <a:t>œuvre </a:t>
          </a:r>
          <a:r>
            <a:rPr lang="fr-CA" sz="1200" b="0" i="0">
              <a:solidFill>
                <a:schemeClr val="dk1"/>
              </a:solidFill>
              <a:effectLst/>
              <a:latin typeface="+mn-lt"/>
              <a:ea typeface="+mn-ea"/>
              <a:cs typeface="+mn-cs"/>
            </a:rPr>
            <a:t>sur le territoire.</a:t>
          </a:r>
          <a:endParaRPr lang="fr-CA" sz="1200">
            <a:effectLst/>
            <a:latin typeface="+mn-lt"/>
          </a:endParaRPr>
        </a:p>
        <a:p>
          <a:pPr fontAlgn="base"/>
          <a:r>
            <a:rPr lang="fr-CA" sz="1200" b="0" i="0">
              <a:solidFill>
                <a:schemeClr val="dk1"/>
              </a:solidFill>
              <a:effectLst/>
              <a:latin typeface="+mn-lt"/>
              <a:ea typeface="+mn-ea"/>
              <a:cs typeface="+mn-cs"/>
            </a:rPr>
            <a:t> - Les partenaires actifs sur ces enjeux.</a:t>
          </a:r>
          <a:endParaRPr lang="fr-CA" sz="1200">
            <a:effectLst/>
            <a:latin typeface="+mn-lt"/>
          </a:endParaRPr>
        </a:p>
        <a:p>
          <a:pPr fontAlgn="base"/>
          <a:r>
            <a:rPr lang="fr-CA" sz="1200" b="0" i="0">
              <a:solidFill>
                <a:schemeClr val="dk1"/>
              </a:solidFill>
              <a:effectLst/>
              <a:latin typeface="+mn-lt"/>
              <a:ea typeface="+mn-ea"/>
              <a:cs typeface="+mn-cs"/>
            </a:rPr>
            <a:t> - Les indicateurs de suivi pertinents.</a:t>
          </a:r>
          <a:endParaRPr lang="fr-CA" sz="1200">
            <a:effectLst/>
            <a:latin typeface="+mn-lt"/>
          </a:endParaRPr>
        </a:p>
        <a:p>
          <a:pPr fontAlgn="base"/>
          <a:r>
            <a:rPr lang="fr-CA" sz="1200" b="0" i="0">
              <a:solidFill>
                <a:schemeClr val="dk1"/>
              </a:solidFill>
              <a:effectLst/>
              <a:latin typeface="+mn-lt"/>
              <a:ea typeface="+mn-ea"/>
              <a:cs typeface="+mn-cs"/>
            </a:rPr>
            <a:t> - Les financements disponibles.</a:t>
          </a:r>
          <a:endParaRPr lang="fr-CA" sz="1200">
            <a:effectLst/>
            <a:latin typeface="+mn-lt"/>
          </a:endParaRPr>
        </a:p>
        <a:p>
          <a:pPr eaLnBrk="1" fontAlgn="auto" latinLnBrk="0" hangingPunct="1"/>
          <a:endParaRPr lang="fr-CA" sz="1200" b="1" i="1">
            <a:solidFill>
              <a:schemeClr val="dk1"/>
            </a:solidFill>
            <a:effectLst/>
            <a:latin typeface="+mn-lt"/>
            <a:ea typeface="+mn-ea"/>
            <a:cs typeface="+mn-cs"/>
          </a:endParaRPr>
        </a:p>
        <a:p>
          <a:pPr eaLnBrk="1" fontAlgn="auto" latinLnBrk="0" hangingPunct="1"/>
          <a:endParaRPr lang="fr-CA" sz="1200" b="1" i="1">
            <a:solidFill>
              <a:schemeClr val="dk1"/>
            </a:solidFill>
            <a:effectLst/>
            <a:latin typeface="+mn-lt"/>
            <a:ea typeface="+mn-ea"/>
            <a:cs typeface="+mn-cs"/>
          </a:endParaRPr>
        </a:p>
        <a:p>
          <a:pPr eaLnBrk="1" fontAlgn="auto" latinLnBrk="0" hangingPunct="1"/>
          <a:r>
            <a:rPr lang="fr-CA" sz="1200" b="1" i="0">
              <a:solidFill>
                <a:schemeClr val="dk1"/>
              </a:solidFill>
              <a:effectLst/>
              <a:latin typeface="+mn-lt"/>
              <a:ea typeface="+mn-ea"/>
              <a:cs typeface="+mn-cs"/>
            </a:rPr>
            <a:t>Évaluation des compétences</a:t>
          </a:r>
          <a:endParaRPr lang="fr-CA" sz="1200" i="0">
            <a:effectLst/>
            <a:latin typeface="+mn-lt"/>
          </a:endParaRPr>
        </a:p>
        <a:p>
          <a:r>
            <a:rPr lang="fr-CA" sz="1200" b="0" i="0">
              <a:solidFill>
                <a:schemeClr val="dk1"/>
              </a:solidFill>
              <a:effectLst/>
              <a:latin typeface="+mn-lt"/>
              <a:ea typeface="+mn-ea"/>
              <a:cs typeface="+mn-cs"/>
            </a:rPr>
            <a:t>Il s'agit de déterminer à quelle échelle de gouvernance (locale</a:t>
          </a:r>
          <a:r>
            <a:rPr lang="fr-CA" sz="1200" b="0" i="0" baseline="0">
              <a:solidFill>
                <a:schemeClr val="dk1"/>
              </a:solidFill>
              <a:effectLst/>
              <a:latin typeface="+mn-lt"/>
              <a:ea typeface="+mn-ea"/>
              <a:cs typeface="+mn-cs"/>
            </a:rPr>
            <a:t> et/ou nationale</a:t>
          </a:r>
          <a:r>
            <a:rPr lang="fr-CA" sz="1200" b="0" i="0">
              <a:solidFill>
                <a:schemeClr val="dk1"/>
              </a:solidFill>
              <a:effectLst/>
              <a:latin typeface="+mn-lt"/>
              <a:ea typeface="+mn-ea"/>
              <a:cs typeface="+mn-cs"/>
            </a:rPr>
            <a:t>) sont attribuées les pouvoirs et responsabilités relatives à chaque cible.</a:t>
          </a:r>
          <a:endParaRPr lang="fr-CA" sz="1200">
            <a:effectLst/>
            <a:latin typeface="+mn-lt"/>
          </a:endParaRPr>
        </a:p>
        <a:p>
          <a:pPr eaLnBrk="1" fontAlgn="auto" latinLnBrk="0" hangingPunct="1"/>
          <a:endParaRPr lang="fr-CA" sz="1200">
            <a:solidFill>
              <a:schemeClr val="dk1"/>
            </a:solidFill>
            <a:effectLst/>
            <a:latin typeface="+mn-lt"/>
            <a:ea typeface="+mn-ea"/>
            <a:cs typeface="+mn-cs"/>
          </a:endParaRPr>
        </a:p>
        <a:p>
          <a:pPr eaLnBrk="1" fontAlgn="auto" latinLnBrk="0" hangingPunct="1"/>
          <a:r>
            <a:rPr lang="fr-CA" sz="1200">
              <a:solidFill>
                <a:schemeClr val="dk1"/>
              </a:solidFill>
              <a:effectLst/>
              <a:latin typeface="+mn-lt"/>
              <a:ea typeface="+mn-ea"/>
              <a:cs typeface="+mn-cs"/>
            </a:rPr>
            <a:t>Il est proposé que l’évaluation des niveaux de compétences soit réalisée en fonction des textes législatifs en vigueur dans le pays et par une équipe experte en la matière,</a:t>
          </a:r>
          <a:r>
            <a:rPr lang="fr-CA" sz="1200" baseline="0">
              <a:solidFill>
                <a:schemeClr val="dk1"/>
              </a:solidFill>
              <a:effectLst/>
              <a:latin typeface="+mn-lt"/>
              <a:ea typeface="+mn-ea"/>
              <a:cs typeface="+mn-cs"/>
            </a:rPr>
            <a:t> </a:t>
          </a:r>
          <a:r>
            <a:rPr lang="fr-CA" sz="1200">
              <a:solidFill>
                <a:schemeClr val="dk1"/>
              </a:solidFill>
              <a:effectLst/>
              <a:latin typeface="+mn-lt"/>
              <a:ea typeface="+mn-ea"/>
              <a:cs typeface="+mn-cs"/>
            </a:rPr>
            <a:t>idéalement, avant la tenue de la priorisation. Cette évaluation pourrait notamment</a:t>
          </a:r>
          <a:r>
            <a:rPr lang="fr-CA" sz="1200" baseline="0">
              <a:solidFill>
                <a:schemeClr val="dk1"/>
              </a:solidFill>
              <a:effectLst/>
              <a:latin typeface="+mn-lt"/>
              <a:ea typeface="+mn-ea"/>
              <a:cs typeface="+mn-cs"/>
            </a:rPr>
            <a:t> être</a:t>
          </a:r>
          <a:r>
            <a:rPr lang="fr-CA" sz="1200">
              <a:solidFill>
                <a:schemeClr val="dk1"/>
              </a:solidFill>
              <a:effectLst/>
              <a:latin typeface="+mn-lt"/>
              <a:ea typeface="+mn-ea"/>
              <a:cs typeface="+mn-cs"/>
            </a:rPr>
            <a:t> faite par les experts des ministères en charge de la planification et de l’administration territoriale.</a:t>
          </a:r>
          <a:endParaRPr lang="fr-CA" sz="1200">
            <a:effectLst/>
            <a:latin typeface="+mn-lt"/>
          </a:endParaRPr>
        </a:p>
        <a:p>
          <a:endParaRPr lang="fr-CA" sz="1200" b="0" i="0">
            <a:solidFill>
              <a:schemeClr val="dk1"/>
            </a:solidFill>
            <a:effectLst/>
            <a:latin typeface="+mn-lt"/>
            <a:ea typeface="+mn-ea"/>
            <a:cs typeface="+mn-cs"/>
          </a:endParaRPr>
        </a:p>
        <a:p>
          <a:r>
            <a:rPr lang="fr-CA" sz="1100" b="0" i="0">
              <a:solidFill>
                <a:schemeClr val="dk1"/>
              </a:solidFill>
              <a:effectLst/>
              <a:latin typeface="+mn-lt"/>
              <a:ea typeface="+mn-ea"/>
              <a:cs typeface="+mn-cs"/>
            </a:rPr>
            <a:t>Les valeurs numérales de 1 à 5 sont utilisées pour déterminer le niveau de compétence.</a:t>
          </a:r>
        </a:p>
        <a:p>
          <a:endParaRPr lang="fr-CA" sz="1200">
            <a:effectLst/>
          </a:endParaRPr>
        </a:p>
        <a:p>
          <a:r>
            <a:rPr lang="fr-CA" sz="1100" b="1" i="0">
              <a:solidFill>
                <a:schemeClr val="dk1"/>
              </a:solidFill>
              <a:effectLst/>
              <a:latin typeface="+mn-lt"/>
              <a:ea typeface="+mn-ea"/>
              <a:cs typeface="+mn-cs"/>
            </a:rPr>
            <a:t>1 - </a:t>
          </a:r>
          <a:r>
            <a:rPr lang="fr-CA" sz="1100" b="1">
              <a:solidFill>
                <a:schemeClr val="dk1"/>
              </a:solidFill>
              <a:effectLst/>
              <a:latin typeface="+mn-lt"/>
              <a:ea typeface="+mn-ea"/>
              <a:cs typeface="+mn-cs"/>
            </a:rPr>
            <a:t>Responsabilité exclusive du secteur public à l’échelle nationale.</a:t>
          </a:r>
        </a:p>
        <a:p>
          <a:endParaRPr lang="fr-CA" sz="1200">
            <a:effectLst/>
          </a:endParaRPr>
        </a:p>
        <a:p>
          <a:r>
            <a:rPr lang="fr-CA" sz="1100" b="1" i="0">
              <a:solidFill>
                <a:schemeClr val="dk1"/>
              </a:solidFill>
              <a:effectLst/>
              <a:latin typeface="+mn-lt"/>
              <a:ea typeface="+mn-ea"/>
              <a:cs typeface="+mn-cs"/>
            </a:rPr>
            <a:t>2 - </a:t>
          </a:r>
          <a:r>
            <a:rPr lang="fr-CA" sz="1100" b="1">
              <a:solidFill>
                <a:schemeClr val="dk1"/>
              </a:solidFill>
              <a:effectLst/>
              <a:latin typeface="+mn-lt"/>
              <a:ea typeface="+mn-ea"/>
              <a:cs typeface="+mn-cs"/>
            </a:rPr>
            <a:t>Responsabilité exclusive du secteur public à l’échelle locale.</a:t>
          </a:r>
        </a:p>
        <a:p>
          <a:endParaRPr lang="fr-CA" sz="1200">
            <a:effectLst/>
          </a:endParaRPr>
        </a:p>
        <a:p>
          <a:r>
            <a:rPr lang="fr-CA" sz="1100" b="1" i="0">
              <a:solidFill>
                <a:schemeClr val="dk1"/>
              </a:solidFill>
              <a:effectLst/>
              <a:latin typeface="+mn-lt"/>
              <a:ea typeface="+mn-ea"/>
              <a:cs typeface="+mn-cs"/>
            </a:rPr>
            <a:t>3 - </a:t>
          </a:r>
          <a:r>
            <a:rPr lang="fr-CA" sz="1100" b="1">
              <a:solidFill>
                <a:schemeClr val="dk1"/>
              </a:solidFill>
              <a:effectLst/>
              <a:latin typeface="+mn-lt"/>
              <a:ea typeface="+mn-ea"/>
              <a:cs typeface="+mn-cs"/>
            </a:rPr>
            <a:t>Responsabilité exclusive du secteur public partagée entre les échelles nationale et locale.</a:t>
          </a:r>
        </a:p>
        <a:p>
          <a:endParaRPr lang="fr-CA" sz="1200">
            <a:effectLst/>
          </a:endParaRPr>
        </a:p>
        <a:p>
          <a:r>
            <a:rPr lang="fr-CA" sz="1100" b="1" i="0">
              <a:solidFill>
                <a:schemeClr val="dk1"/>
              </a:solidFill>
              <a:effectLst/>
              <a:latin typeface="+mn-lt"/>
              <a:ea typeface="+mn-ea"/>
              <a:cs typeface="+mn-cs"/>
            </a:rPr>
            <a:t>4 - </a:t>
          </a:r>
          <a:r>
            <a:rPr lang="fr-CA" sz="1100" b="1">
              <a:solidFill>
                <a:schemeClr val="dk1"/>
              </a:solidFill>
              <a:effectLst/>
              <a:latin typeface="+mn-lt"/>
              <a:ea typeface="+mn-ea"/>
              <a:cs typeface="+mn-cs"/>
            </a:rPr>
            <a:t>Responsabilité partagée entre les secteurs public et privé. Le secteur privé a besoin du soutien du secteur public.</a:t>
          </a:r>
        </a:p>
        <a:p>
          <a:endParaRPr lang="fr-CA" sz="1200">
            <a:effectLst/>
          </a:endParaRPr>
        </a:p>
        <a:p>
          <a:pPr eaLnBrk="1" fontAlgn="auto" latinLnBrk="0" hangingPunct="1"/>
          <a:r>
            <a:rPr lang="fr-CA" sz="1100" b="1" i="0">
              <a:solidFill>
                <a:schemeClr val="dk1"/>
              </a:solidFill>
              <a:effectLst/>
              <a:latin typeface="+mn-lt"/>
              <a:ea typeface="+mn-ea"/>
              <a:cs typeface="+mn-cs"/>
            </a:rPr>
            <a:t>5-</a:t>
          </a:r>
          <a:r>
            <a:rPr lang="fr-CA" sz="1100" b="1" i="0" baseline="0">
              <a:solidFill>
                <a:schemeClr val="dk1"/>
              </a:solidFill>
              <a:effectLst/>
              <a:latin typeface="+mn-lt"/>
              <a:ea typeface="+mn-ea"/>
              <a:cs typeface="+mn-cs"/>
            </a:rPr>
            <a:t> </a:t>
          </a:r>
          <a:r>
            <a:rPr lang="fr-CA" sz="1100" b="1">
              <a:solidFill>
                <a:schemeClr val="dk1"/>
              </a:solidFill>
              <a:effectLst/>
              <a:latin typeface="+mn-lt"/>
              <a:ea typeface="+mn-ea"/>
              <a:cs typeface="+mn-cs"/>
            </a:rPr>
            <a:t>Responsabilité du secteur privé. Le secteur privé peut intervenir en toute autonomie dans le respect des lois et règlements.</a:t>
          </a:r>
          <a:endParaRPr lang="fr-CA" sz="1200">
            <a:effectLst/>
          </a:endParaRPr>
        </a:p>
        <a:p>
          <a:endParaRPr lang="fr-CA" sz="1200" b="0" i="0">
            <a:solidFill>
              <a:sysClr val="windowText" lastClr="000000"/>
            </a:solidFill>
            <a:effectLst/>
            <a:latin typeface="+mn-lt"/>
            <a:ea typeface="+mn-ea"/>
            <a:cs typeface="+mn-cs"/>
          </a:endParaRPr>
        </a:p>
        <a:p>
          <a:r>
            <a:rPr lang="fr-CA" sz="1200" b="0" i="0">
              <a:solidFill>
                <a:sysClr val="windowText" lastClr="000000"/>
              </a:solidFill>
              <a:effectLst/>
              <a:latin typeface="+mn-lt"/>
              <a:ea typeface="+mn-ea"/>
              <a:cs typeface="+mn-cs"/>
            </a:rPr>
            <a:t>Il faut ensuite inscrire dans la colonne correspondante</a:t>
          </a:r>
          <a:r>
            <a:rPr lang="fr-CA" sz="1200" b="0" i="0" baseline="0">
              <a:solidFill>
                <a:sysClr val="windowText" lastClr="000000"/>
              </a:solidFill>
              <a:effectLst/>
              <a:latin typeface="+mn-lt"/>
              <a:ea typeface="+mn-ea"/>
              <a:cs typeface="+mn-cs"/>
            </a:rPr>
            <a:t> </a:t>
          </a:r>
          <a:r>
            <a:rPr lang="fr-CA" sz="1200" b="0" i="0">
              <a:solidFill>
                <a:sysClr val="windowText" lastClr="000000"/>
              </a:solidFill>
              <a:effectLst/>
              <a:latin typeface="+mn-lt"/>
              <a:ea typeface="+mn-ea"/>
              <a:cs typeface="+mn-cs"/>
            </a:rPr>
            <a:t>toutes les forces et les faiblesses en lien avec chaque cible. </a:t>
          </a:r>
          <a:endParaRPr lang="fr-CA" sz="1200">
            <a:solidFill>
              <a:sysClr val="windowText" lastClr="000000"/>
            </a:solidFill>
            <a:effectLst/>
            <a:latin typeface="+mn-lt"/>
          </a:endParaRPr>
        </a:p>
        <a:p>
          <a:r>
            <a:rPr lang="fr-CA" sz="1200" b="0" i="0">
              <a:solidFill>
                <a:sysClr val="windowText" lastClr="000000"/>
              </a:solidFill>
              <a:effectLst/>
              <a:latin typeface="+mn-lt"/>
              <a:ea typeface="+mn-ea"/>
              <a:cs typeface="+mn-cs"/>
            </a:rPr>
            <a:t>Ces forces et faiblesses doivent référer aux capacités d'action réelles sur le terrain des acteurs.</a:t>
          </a:r>
          <a:endParaRPr lang="fr-CA" sz="1200">
            <a:solidFill>
              <a:sysClr val="windowText" lastClr="000000"/>
            </a:solidFill>
            <a:effectLst/>
            <a:latin typeface="+mn-lt"/>
          </a:endParaRPr>
        </a:p>
        <a:p>
          <a:endParaRPr lang="fr-CA" sz="1200" b="1" i="0">
            <a:solidFill>
              <a:sysClr val="windowText" lastClr="000000"/>
            </a:solidFill>
            <a:effectLst/>
            <a:latin typeface="+mn-lt"/>
            <a:ea typeface="+mn-ea"/>
            <a:cs typeface="+mn-cs"/>
          </a:endParaRPr>
        </a:p>
        <a:p>
          <a:r>
            <a:rPr lang="fr-CA" sz="1200" b="1" i="0">
              <a:solidFill>
                <a:sysClr val="windowText" lastClr="000000"/>
              </a:solidFill>
              <a:effectLst/>
              <a:latin typeface="+mn-lt"/>
              <a:ea typeface="+mn-ea"/>
              <a:cs typeface="+mn-cs"/>
            </a:rPr>
            <a:t>Les forces</a:t>
          </a:r>
          <a:r>
            <a:rPr lang="fr-CA" sz="1200" i="0">
              <a:solidFill>
                <a:sysClr val="windowText" lastClr="000000"/>
              </a:solidFill>
              <a:effectLst/>
              <a:latin typeface="+mn-lt"/>
              <a:ea typeface="+mn-ea"/>
              <a:cs typeface="+mn-cs"/>
            </a:rPr>
            <a:t> sont les facteurs internes, qui peuvent être d’une importance particulière pour la cible, tels que des ressources humaines et matérielles.</a:t>
          </a:r>
          <a:endParaRPr lang="fr-CA" sz="1200">
            <a:solidFill>
              <a:sysClr val="windowText" lastClr="000000"/>
            </a:solidFill>
            <a:effectLst/>
            <a:latin typeface="+mn-lt"/>
          </a:endParaRPr>
        </a:p>
        <a:p>
          <a:r>
            <a:rPr lang="fr-CA" sz="1200" b="1" i="0">
              <a:solidFill>
                <a:sysClr val="windowText" lastClr="000000"/>
              </a:solidFill>
              <a:effectLst/>
              <a:latin typeface="+mn-lt"/>
              <a:ea typeface="+mn-ea"/>
              <a:cs typeface="+mn-cs"/>
            </a:rPr>
            <a:t>Les faiblesses</a:t>
          </a:r>
          <a:r>
            <a:rPr lang="fr-CA" sz="1200" i="0">
              <a:solidFill>
                <a:sysClr val="windowText" lastClr="000000"/>
              </a:solidFill>
              <a:effectLst/>
              <a:latin typeface="+mn-lt"/>
              <a:ea typeface="+mn-ea"/>
              <a:cs typeface="+mn-cs"/>
            </a:rPr>
            <a:t> sont les facteurs internes qui peuvent porter atteinte à l’efficacité des actions. Ils peuvent comprendre le manque d'expérience, les limitations budgétaires, le manque de contacts appropriés et l’insuffisance des capacités.</a:t>
          </a:r>
          <a:endParaRPr lang="fr-CA" sz="1200">
            <a:solidFill>
              <a:sysClr val="windowText" lastClr="000000"/>
            </a:solidFill>
            <a:effectLst/>
            <a:latin typeface="+mn-lt"/>
          </a:endParaRPr>
        </a:p>
        <a:p>
          <a:endParaRPr lang="fr-CA" sz="1200" b="0" i="0">
            <a:solidFill>
              <a:schemeClr val="dk1"/>
            </a:solidFill>
            <a:effectLst/>
            <a:latin typeface="+mn-lt"/>
            <a:ea typeface="+mn-ea"/>
            <a:cs typeface="+mn-cs"/>
          </a:endParaRPr>
        </a:p>
        <a:p>
          <a:r>
            <a:rPr lang="fr-CA" sz="1200" b="0" i="0">
              <a:solidFill>
                <a:schemeClr val="dk1"/>
              </a:solidFill>
              <a:effectLst/>
              <a:latin typeface="+mn-lt"/>
              <a:ea typeface="+mn-ea"/>
              <a:cs typeface="+mn-cs"/>
            </a:rPr>
            <a:t>Dans cette colonne, précisez par exemple : </a:t>
          </a:r>
          <a:endParaRPr lang="fr-CA" sz="1200">
            <a:effectLst/>
            <a:latin typeface="+mn-lt"/>
          </a:endParaRPr>
        </a:p>
        <a:p>
          <a:r>
            <a:rPr lang="fr-CA" sz="1200" b="0" i="0">
              <a:solidFill>
                <a:schemeClr val="dk1"/>
              </a:solidFill>
              <a:effectLst/>
              <a:latin typeface="+mn-lt"/>
              <a:ea typeface="+mn-ea"/>
              <a:cs typeface="+mn-cs"/>
            </a:rPr>
            <a:t>- La nature des capacités au niveau</a:t>
          </a:r>
          <a:r>
            <a:rPr lang="fr-CA" sz="1200" b="0" i="0" baseline="0">
              <a:solidFill>
                <a:schemeClr val="dk1"/>
              </a:solidFill>
              <a:effectLst/>
              <a:latin typeface="+mn-lt"/>
              <a:ea typeface="+mn-ea"/>
              <a:cs typeface="+mn-cs"/>
            </a:rPr>
            <a:t> d'analyse déterminé</a:t>
          </a:r>
          <a:r>
            <a:rPr lang="fr-CA" sz="1200" b="0" i="0">
              <a:solidFill>
                <a:schemeClr val="dk1"/>
              </a:solidFill>
              <a:effectLst/>
              <a:latin typeface="+mn-lt"/>
              <a:ea typeface="+mn-ea"/>
              <a:cs typeface="+mn-cs"/>
            </a:rPr>
            <a:t>;</a:t>
          </a:r>
          <a:endParaRPr lang="fr-CA" sz="1200">
            <a:effectLst/>
            <a:latin typeface="+mn-lt"/>
          </a:endParaRPr>
        </a:p>
        <a:p>
          <a:r>
            <a:rPr lang="fr-CA" sz="1200" b="0" i="0">
              <a:solidFill>
                <a:schemeClr val="dk1"/>
              </a:solidFill>
              <a:effectLst/>
              <a:latin typeface="+mn-lt"/>
              <a:ea typeface="+mn-ea"/>
              <a:cs typeface="+mn-cs"/>
            </a:rPr>
            <a:t>- Les ressources humaines, financières et techniques disponibles;</a:t>
          </a:r>
          <a:endParaRPr lang="fr-CA" sz="1200">
            <a:effectLst/>
            <a:latin typeface="+mn-lt"/>
          </a:endParaRPr>
        </a:p>
        <a:p>
          <a:r>
            <a:rPr lang="fr-CA" sz="1200" b="0" i="0">
              <a:solidFill>
                <a:schemeClr val="dk1"/>
              </a:solidFill>
              <a:effectLst/>
              <a:latin typeface="+mn-lt"/>
              <a:ea typeface="+mn-ea"/>
              <a:cs typeface="+mn-cs"/>
            </a:rPr>
            <a:t>- Les partenaires en place qui peuvent agir sur la cible;</a:t>
          </a:r>
          <a:endParaRPr lang="fr-CA" sz="1200">
            <a:effectLst/>
            <a:latin typeface="+mn-lt"/>
          </a:endParaRPr>
        </a:p>
        <a:p>
          <a:r>
            <a:rPr lang="fr-CA" sz="1200" b="0" i="0">
              <a:solidFill>
                <a:schemeClr val="dk1"/>
              </a:solidFill>
              <a:effectLst/>
              <a:latin typeface="+mn-lt"/>
              <a:ea typeface="+mn-ea"/>
              <a:cs typeface="+mn-cs"/>
            </a:rPr>
            <a:t>- La nature des relations entre l'État</a:t>
          </a:r>
          <a:r>
            <a:rPr lang="fr-CA" sz="1200" b="0" i="0" baseline="0">
              <a:solidFill>
                <a:schemeClr val="dk1"/>
              </a:solidFill>
              <a:effectLst/>
              <a:latin typeface="+mn-lt"/>
              <a:ea typeface="+mn-ea"/>
              <a:cs typeface="+mn-cs"/>
            </a:rPr>
            <a:t> et les collectivités </a:t>
          </a:r>
          <a:r>
            <a:rPr lang="fr-CA" sz="1200" b="0" i="0">
              <a:solidFill>
                <a:schemeClr val="dk1"/>
              </a:solidFill>
              <a:effectLst/>
              <a:latin typeface="+mn-lt"/>
              <a:ea typeface="+mn-ea"/>
              <a:cs typeface="+mn-cs"/>
            </a:rPr>
            <a:t>concernant les enjeux de la cible.</a:t>
          </a:r>
          <a:endParaRPr lang="fr-CA" sz="1200">
            <a:effectLst/>
            <a:latin typeface="+mn-lt"/>
          </a:endParaRPr>
        </a:p>
        <a:p>
          <a:endParaRPr lang="fr-CA" sz="1200" b="1" i="1">
            <a:solidFill>
              <a:schemeClr val="dk1"/>
            </a:solidFill>
            <a:effectLst/>
            <a:latin typeface="+mn-lt"/>
            <a:ea typeface="+mn-ea"/>
            <a:cs typeface="+mn-cs"/>
          </a:endParaRPr>
        </a:p>
        <a:p>
          <a:endParaRPr lang="fr-CA" sz="1200" b="1" i="1">
            <a:solidFill>
              <a:schemeClr val="dk1"/>
            </a:solidFill>
            <a:effectLst/>
            <a:latin typeface="+mn-lt"/>
            <a:ea typeface="+mn-ea"/>
            <a:cs typeface="+mn-cs"/>
          </a:endParaRPr>
        </a:p>
        <a:p>
          <a:r>
            <a:rPr lang="fr-CA" sz="1200" b="1" i="0">
              <a:solidFill>
                <a:schemeClr val="dk1"/>
              </a:solidFill>
              <a:effectLst/>
              <a:latin typeface="+mn-lt"/>
              <a:ea typeface="+mn-ea"/>
              <a:cs typeface="+mn-cs"/>
            </a:rPr>
            <a:t>Stratégie d'action pour l'atteinte de cette cible</a:t>
          </a:r>
          <a:endParaRPr lang="fr-CA" sz="1200" i="0">
            <a:effectLst/>
            <a:latin typeface="+mn-lt"/>
          </a:endParaRPr>
        </a:p>
        <a:p>
          <a:r>
            <a:rPr lang="fr-CA" sz="1200">
              <a:solidFill>
                <a:schemeClr val="dk1"/>
              </a:solidFill>
              <a:effectLst/>
              <a:latin typeface="+mn-lt"/>
              <a:ea typeface="+mn-ea"/>
              <a:cs typeface="+mn-cs"/>
            </a:rPr>
            <a:t>Une colonne</a:t>
          </a:r>
          <a:r>
            <a:rPr lang="fr-CA" sz="1200" baseline="0">
              <a:solidFill>
                <a:schemeClr val="dk1"/>
              </a:solidFill>
              <a:effectLst/>
              <a:latin typeface="+mn-lt"/>
              <a:ea typeface="+mn-ea"/>
              <a:cs typeface="+mn-cs"/>
            </a:rPr>
            <a:t> est prévue dans la grille pour proposer des </a:t>
          </a:r>
          <a:r>
            <a:rPr lang="fr-CA" sz="1200">
              <a:solidFill>
                <a:schemeClr val="dk1"/>
              </a:solidFill>
              <a:effectLst/>
              <a:latin typeface="+mn-lt"/>
              <a:ea typeface="+mn-ea"/>
              <a:cs typeface="+mn-cs"/>
            </a:rPr>
            <a:t>suggestions de stratégies d'actions</a:t>
          </a:r>
          <a:r>
            <a:rPr lang="fr-CA" sz="1200" baseline="0">
              <a:solidFill>
                <a:schemeClr val="dk1"/>
              </a:solidFill>
              <a:effectLst/>
              <a:latin typeface="+mn-lt"/>
              <a:ea typeface="+mn-ea"/>
              <a:cs typeface="+mn-cs"/>
            </a:rPr>
            <a:t> </a:t>
          </a:r>
          <a:r>
            <a:rPr lang="fr-CA" sz="1200">
              <a:solidFill>
                <a:schemeClr val="dk1"/>
              </a:solidFill>
              <a:effectLst/>
              <a:latin typeface="+mn-lt"/>
              <a:ea typeface="+mn-ea"/>
              <a:cs typeface="+mn-cs"/>
            </a:rPr>
            <a:t>pouvant contribuer à l'atteinte de la cible. Ces propositions peuvent être de nature stratégique (inscription dans une stratégie nationale, locales  ou dans sectorielle) ou pratique (mise en place de programmes ou de projets). Elles peuvent être inspirées d'initiatives d'autres pays, de bonnes pratiques, de la littérature, d'expériences personnelles des analystes, etc. </a:t>
          </a:r>
          <a:endParaRPr lang="fr-CA" sz="1200">
            <a:effectLst/>
            <a:latin typeface="+mn-lt"/>
          </a:endParaRPr>
        </a:p>
        <a:p>
          <a:r>
            <a:rPr lang="fr-CA" sz="1200">
              <a:solidFill>
                <a:schemeClr val="dk1"/>
              </a:solidFill>
              <a:effectLst/>
              <a:latin typeface="+mn-lt"/>
              <a:ea typeface="+mn-ea"/>
              <a:cs typeface="+mn-cs"/>
            </a:rPr>
            <a:t>Les propositions devront par la suite faire l'objet d'un processus de priorisation. Les actions retenues devront faire l'objet d'une analyse de faisabilité et d'impact. </a:t>
          </a:r>
          <a:endParaRPr lang="fr-CA" sz="1200">
            <a:effectLst/>
            <a:latin typeface="+mn-lt"/>
          </a:endParaRPr>
        </a:p>
        <a:p>
          <a:endParaRPr lang="fr-CA" sz="1200" b="1" i="1">
            <a:solidFill>
              <a:schemeClr val="dk1"/>
            </a:solidFill>
            <a:effectLst/>
            <a:latin typeface="+mn-lt"/>
            <a:ea typeface="+mn-ea"/>
            <a:cs typeface="+mn-cs"/>
          </a:endParaRPr>
        </a:p>
        <a:p>
          <a:endParaRPr lang="fr-CA" sz="1200" b="1" i="1">
            <a:solidFill>
              <a:schemeClr val="dk1"/>
            </a:solidFill>
            <a:effectLst/>
            <a:latin typeface="+mn-lt"/>
            <a:ea typeface="+mn-ea"/>
            <a:cs typeface="+mn-cs"/>
          </a:endParaRPr>
        </a:p>
        <a:p>
          <a:r>
            <a:rPr lang="fr-CA" sz="1200" b="1" i="0">
              <a:solidFill>
                <a:schemeClr val="dk1"/>
              </a:solidFill>
              <a:effectLst/>
              <a:latin typeface="+mn-lt"/>
              <a:ea typeface="+mn-ea"/>
              <a:cs typeface="+mn-cs"/>
            </a:rPr>
            <a:t>Note générale sur la</a:t>
          </a:r>
          <a:r>
            <a:rPr lang="fr-CA" sz="1200" b="1" i="0" baseline="0">
              <a:solidFill>
                <a:schemeClr val="dk1"/>
              </a:solidFill>
              <a:effectLst/>
              <a:latin typeface="+mn-lt"/>
              <a:ea typeface="+mn-ea"/>
              <a:cs typeface="+mn-cs"/>
            </a:rPr>
            <a:t> priorisation</a:t>
          </a:r>
          <a:endParaRPr lang="fr-CA" sz="1200" i="0">
            <a:effectLst/>
            <a:latin typeface="+mn-lt"/>
          </a:endParaRPr>
        </a:p>
        <a:p>
          <a:r>
            <a:rPr lang="fr-CA" sz="1200">
              <a:solidFill>
                <a:schemeClr val="dk1"/>
              </a:solidFill>
              <a:effectLst/>
              <a:latin typeface="+mn-lt"/>
              <a:ea typeface="+mn-ea"/>
              <a:cs typeface="+mn-cs"/>
            </a:rPr>
            <a:t>Il faut garder en tête que malgré le recours à des évaluations quantitatives, l'évaluation de l'importance</a:t>
          </a:r>
          <a:r>
            <a:rPr lang="fr-CA" sz="1200" baseline="0">
              <a:solidFill>
                <a:schemeClr val="dk1"/>
              </a:solidFill>
              <a:effectLst/>
              <a:latin typeface="+mn-lt"/>
              <a:ea typeface="+mn-ea"/>
              <a:cs typeface="+mn-cs"/>
            </a:rPr>
            <a:t> et de la performance </a:t>
          </a:r>
          <a:r>
            <a:rPr lang="fr-CA" sz="1200">
              <a:solidFill>
                <a:schemeClr val="dk1"/>
              </a:solidFill>
              <a:effectLst/>
              <a:latin typeface="+mn-lt"/>
              <a:ea typeface="+mn-ea"/>
              <a:cs typeface="+mn-cs"/>
            </a:rPr>
            <a:t>demeurent des exercices subjectifs.</a:t>
          </a:r>
          <a:endParaRPr lang="fr-CA" sz="1200">
            <a:effectLst/>
            <a:latin typeface="+mn-lt"/>
          </a:endParaRPr>
        </a:p>
        <a:p>
          <a:endParaRPr lang="fr-CA" sz="1100" b="1">
            <a:solidFill>
              <a:schemeClr val="dk1"/>
            </a:solidFill>
            <a:effectLst/>
            <a:latin typeface="+mn-lt"/>
            <a:ea typeface="+mn-ea"/>
            <a:cs typeface="+mn-cs"/>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xdr:colOff>
      <xdr:row>3</xdr:row>
      <xdr:rowOff>2</xdr:rowOff>
    </xdr:from>
    <xdr:to>
      <xdr:col>2</xdr:col>
      <xdr:colOff>1362983</xdr:colOff>
      <xdr:row>4</xdr:row>
      <xdr:rowOff>2125890</xdr:rowOff>
    </xdr:to>
    <xdr:pic>
      <xdr:nvPicPr>
        <xdr:cNvPr id="2" name="Imag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3" y="1132116"/>
          <a:ext cx="2394856" cy="239485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15</xdr:col>
      <xdr:colOff>25399</xdr:colOff>
      <xdr:row>1</xdr:row>
      <xdr:rowOff>74385</xdr:rowOff>
    </xdr:from>
    <xdr:to>
      <xdr:col>24</xdr:col>
      <xdr:colOff>469899</xdr:colOff>
      <xdr:row>14</xdr:row>
      <xdr:rowOff>85271</xdr:rowOff>
    </xdr:to>
    <xdr:graphicFrame macro="">
      <xdr:nvGraphicFramePr>
        <xdr:cNvPr id="2" name="Graphique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655597</xdr:colOff>
      <xdr:row>28</xdr:row>
      <xdr:rowOff>4619</xdr:rowOff>
    </xdr:to>
    <xdr:graphicFrame macro="">
      <xdr:nvGraphicFramePr>
        <xdr:cNvPr id="23" name="Graphique 22">
          <a:extLst>
            <a:ext uri="{FF2B5EF4-FFF2-40B4-BE49-F238E27FC236}">
              <a16:creationId xmlns:a16="http://schemas.microsoft.com/office/drawing/2014/main" id="{00000000-0008-0000-15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0</xdr:rowOff>
    </xdr:from>
    <xdr:to>
      <xdr:col>4</xdr:col>
      <xdr:colOff>655597</xdr:colOff>
      <xdr:row>57</xdr:row>
      <xdr:rowOff>45150</xdr:rowOff>
    </xdr:to>
    <xdr:graphicFrame macro="">
      <xdr:nvGraphicFramePr>
        <xdr:cNvPr id="24" name="Graphique 23">
          <a:extLst>
            <a:ext uri="{FF2B5EF4-FFF2-40B4-BE49-F238E27FC236}">
              <a16:creationId xmlns:a16="http://schemas.microsoft.com/office/drawing/2014/main" id="{00000000-0008-0000-15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59</xdr:row>
      <xdr:rowOff>0</xdr:rowOff>
    </xdr:from>
    <xdr:to>
      <xdr:col>4</xdr:col>
      <xdr:colOff>655597</xdr:colOff>
      <xdr:row>86</xdr:row>
      <xdr:rowOff>45150</xdr:rowOff>
    </xdr:to>
    <xdr:graphicFrame macro="">
      <xdr:nvGraphicFramePr>
        <xdr:cNvPr id="25" name="Graphique 24">
          <a:extLst>
            <a:ext uri="{FF2B5EF4-FFF2-40B4-BE49-F238E27FC236}">
              <a16:creationId xmlns:a16="http://schemas.microsoft.com/office/drawing/2014/main" id="{00000000-0008-0000-15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88</xdr:row>
      <xdr:rowOff>0</xdr:rowOff>
    </xdr:from>
    <xdr:to>
      <xdr:col>4</xdr:col>
      <xdr:colOff>655597</xdr:colOff>
      <xdr:row>115</xdr:row>
      <xdr:rowOff>4618</xdr:rowOff>
    </xdr:to>
    <xdr:graphicFrame macro="">
      <xdr:nvGraphicFramePr>
        <xdr:cNvPr id="26" name="Graphique 25">
          <a:extLst>
            <a:ext uri="{FF2B5EF4-FFF2-40B4-BE49-F238E27FC236}">
              <a16:creationId xmlns:a16="http://schemas.microsoft.com/office/drawing/2014/main" id="{00000000-0008-0000-15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116</xdr:row>
      <xdr:rowOff>0</xdr:rowOff>
    </xdr:from>
    <xdr:to>
      <xdr:col>4</xdr:col>
      <xdr:colOff>655597</xdr:colOff>
      <xdr:row>143</xdr:row>
      <xdr:rowOff>45150</xdr:rowOff>
    </xdr:to>
    <xdr:graphicFrame macro="">
      <xdr:nvGraphicFramePr>
        <xdr:cNvPr id="27" name="Graphique 26">
          <a:extLst>
            <a:ext uri="{FF2B5EF4-FFF2-40B4-BE49-F238E27FC236}">
              <a16:creationId xmlns:a16="http://schemas.microsoft.com/office/drawing/2014/main" id="{00000000-0008-0000-15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145</xdr:row>
      <xdr:rowOff>0</xdr:rowOff>
    </xdr:from>
    <xdr:to>
      <xdr:col>4</xdr:col>
      <xdr:colOff>655597</xdr:colOff>
      <xdr:row>172</xdr:row>
      <xdr:rowOff>45150</xdr:rowOff>
    </xdr:to>
    <xdr:graphicFrame macro="">
      <xdr:nvGraphicFramePr>
        <xdr:cNvPr id="28" name="Graphique 27">
          <a:extLst>
            <a:ext uri="{FF2B5EF4-FFF2-40B4-BE49-F238E27FC236}">
              <a16:creationId xmlns:a16="http://schemas.microsoft.com/office/drawing/2014/main" id="{00000000-0008-0000-15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174</xdr:row>
      <xdr:rowOff>0</xdr:rowOff>
    </xdr:from>
    <xdr:to>
      <xdr:col>4</xdr:col>
      <xdr:colOff>655597</xdr:colOff>
      <xdr:row>201</xdr:row>
      <xdr:rowOff>45151</xdr:rowOff>
    </xdr:to>
    <xdr:graphicFrame macro="">
      <xdr:nvGraphicFramePr>
        <xdr:cNvPr id="29" name="Graphique 28">
          <a:extLst>
            <a:ext uri="{FF2B5EF4-FFF2-40B4-BE49-F238E27FC236}">
              <a16:creationId xmlns:a16="http://schemas.microsoft.com/office/drawing/2014/main" id="{00000000-0008-0000-15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203</xdr:row>
      <xdr:rowOff>0</xdr:rowOff>
    </xdr:from>
    <xdr:to>
      <xdr:col>4</xdr:col>
      <xdr:colOff>655597</xdr:colOff>
      <xdr:row>230</xdr:row>
      <xdr:rowOff>45150</xdr:rowOff>
    </xdr:to>
    <xdr:graphicFrame macro="">
      <xdr:nvGraphicFramePr>
        <xdr:cNvPr id="30" name="Graphique 29">
          <a:extLst>
            <a:ext uri="{FF2B5EF4-FFF2-40B4-BE49-F238E27FC236}">
              <a16:creationId xmlns:a16="http://schemas.microsoft.com/office/drawing/2014/main" id="{00000000-0008-0000-15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232</xdr:row>
      <xdr:rowOff>0</xdr:rowOff>
    </xdr:from>
    <xdr:to>
      <xdr:col>4</xdr:col>
      <xdr:colOff>655597</xdr:colOff>
      <xdr:row>259</xdr:row>
      <xdr:rowOff>45150</xdr:rowOff>
    </xdr:to>
    <xdr:graphicFrame macro="">
      <xdr:nvGraphicFramePr>
        <xdr:cNvPr id="31" name="Graphique 30">
          <a:extLst>
            <a:ext uri="{FF2B5EF4-FFF2-40B4-BE49-F238E27FC236}">
              <a16:creationId xmlns:a16="http://schemas.microsoft.com/office/drawing/2014/main" id="{00000000-0008-0000-15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261</xdr:row>
      <xdr:rowOff>0</xdr:rowOff>
    </xdr:from>
    <xdr:to>
      <xdr:col>4</xdr:col>
      <xdr:colOff>655597</xdr:colOff>
      <xdr:row>288</xdr:row>
      <xdr:rowOff>45150</xdr:rowOff>
    </xdr:to>
    <xdr:graphicFrame macro="">
      <xdr:nvGraphicFramePr>
        <xdr:cNvPr id="32" name="Graphique 31">
          <a:extLst>
            <a:ext uri="{FF2B5EF4-FFF2-40B4-BE49-F238E27FC236}">
              <a16:creationId xmlns:a16="http://schemas.microsoft.com/office/drawing/2014/main" id="{00000000-0008-0000-15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290</xdr:row>
      <xdr:rowOff>0</xdr:rowOff>
    </xdr:from>
    <xdr:to>
      <xdr:col>4</xdr:col>
      <xdr:colOff>655597</xdr:colOff>
      <xdr:row>317</xdr:row>
      <xdr:rowOff>45150</xdr:rowOff>
    </xdr:to>
    <xdr:graphicFrame macro="">
      <xdr:nvGraphicFramePr>
        <xdr:cNvPr id="33" name="Graphique 32">
          <a:extLst>
            <a:ext uri="{FF2B5EF4-FFF2-40B4-BE49-F238E27FC236}">
              <a16:creationId xmlns:a16="http://schemas.microsoft.com/office/drawing/2014/main" id="{00000000-0008-0000-15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319</xdr:row>
      <xdr:rowOff>0</xdr:rowOff>
    </xdr:from>
    <xdr:to>
      <xdr:col>4</xdr:col>
      <xdr:colOff>655597</xdr:colOff>
      <xdr:row>346</xdr:row>
      <xdr:rowOff>45150</xdr:rowOff>
    </xdr:to>
    <xdr:graphicFrame macro="">
      <xdr:nvGraphicFramePr>
        <xdr:cNvPr id="34" name="Graphique 33">
          <a:extLst>
            <a:ext uri="{FF2B5EF4-FFF2-40B4-BE49-F238E27FC236}">
              <a16:creationId xmlns:a16="http://schemas.microsoft.com/office/drawing/2014/main" id="{00000000-0008-0000-15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348</xdr:row>
      <xdr:rowOff>0</xdr:rowOff>
    </xdr:from>
    <xdr:to>
      <xdr:col>4</xdr:col>
      <xdr:colOff>655597</xdr:colOff>
      <xdr:row>375</xdr:row>
      <xdr:rowOff>45150</xdr:rowOff>
    </xdr:to>
    <xdr:graphicFrame macro="">
      <xdr:nvGraphicFramePr>
        <xdr:cNvPr id="35" name="Graphique 34">
          <a:extLst>
            <a:ext uri="{FF2B5EF4-FFF2-40B4-BE49-F238E27FC236}">
              <a16:creationId xmlns:a16="http://schemas.microsoft.com/office/drawing/2014/main" id="{00000000-0008-0000-15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377</xdr:row>
      <xdr:rowOff>0</xdr:rowOff>
    </xdr:from>
    <xdr:to>
      <xdr:col>4</xdr:col>
      <xdr:colOff>655597</xdr:colOff>
      <xdr:row>404</xdr:row>
      <xdr:rowOff>45150</xdr:rowOff>
    </xdr:to>
    <xdr:graphicFrame macro="">
      <xdr:nvGraphicFramePr>
        <xdr:cNvPr id="36" name="Graphique 35">
          <a:extLst>
            <a:ext uri="{FF2B5EF4-FFF2-40B4-BE49-F238E27FC236}">
              <a16:creationId xmlns:a16="http://schemas.microsoft.com/office/drawing/2014/main" id="{00000000-0008-0000-15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406</xdr:row>
      <xdr:rowOff>0</xdr:rowOff>
    </xdr:from>
    <xdr:to>
      <xdr:col>4</xdr:col>
      <xdr:colOff>655597</xdr:colOff>
      <xdr:row>433</xdr:row>
      <xdr:rowOff>45151</xdr:rowOff>
    </xdr:to>
    <xdr:graphicFrame macro="">
      <xdr:nvGraphicFramePr>
        <xdr:cNvPr id="37" name="Graphique 36">
          <a:extLst>
            <a:ext uri="{FF2B5EF4-FFF2-40B4-BE49-F238E27FC236}">
              <a16:creationId xmlns:a16="http://schemas.microsoft.com/office/drawing/2014/main" id="{00000000-0008-0000-15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435</xdr:row>
      <xdr:rowOff>0</xdr:rowOff>
    </xdr:from>
    <xdr:to>
      <xdr:col>4</xdr:col>
      <xdr:colOff>655597</xdr:colOff>
      <xdr:row>462</xdr:row>
      <xdr:rowOff>45150</xdr:rowOff>
    </xdr:to>
    <xdr:graphicFrame macro="">
      <xdr:nvGraphicFramePr>
        <xdr:cNvPr id="38" name="Graphique 37">
          <a:extLst>
            <a:ext uri="{FF2B5EF4-FFF2-40B4-BE49-F238E27FC236}">
              <a16:creationId xmlns:a16="http://schemas.microsoft.com/office/drawing/2014/main" id="{00000000-0008-0000-15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464</xdr:row>
      <xdr:rowOff>0</xdr:rowOff>
    </xdr:from>
    <xdr:to>
      <xdr:col>4</xdr:col>
      <xdr:colOff>655597</xdr:colOff>
      <xdr:row>491</xdr:row>
      <xdr:rowOff>45150</xdr:rowOff>
    </xdr:to>
    <xdr:graphicFrame macro="">
      <xdr:nvGraphicFramePr>
        <xdr:cNvPr id="39" name="Graphique 38">
          <a:extLst>
            <a:ext uri="{FF2B5EF4-FFF2-40B4-BE49-F238E27FC236}">
              <a16:creationId xmlns:a16="http://schemas.microsoft.com/office/drawing/2014/main" id="{00000000-0008-0000-15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24.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25.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50"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1"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5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5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5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5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5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5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26.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50"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1"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5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5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5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5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5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5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5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6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6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6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6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6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6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6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6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7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7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7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7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27.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50"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1"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5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5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5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5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5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5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5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6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6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6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6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6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6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6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6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7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7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7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7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7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7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7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7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7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8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8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8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8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8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8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8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8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8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90"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91"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9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9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9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9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9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28.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50"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1"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5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5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5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5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5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5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5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6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6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6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6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6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29.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5</xdr:col>
      <xdr:colOff>263979</xdr:colOff>
      <xdr:row>0</xdr:row>
      <xdr:rowOff>57150</xdr:rowOff>
    </xdr:from>
    <xdr:to>
      <xdr:col>9</xdr:col>
      <xdr:colOff>111579</xdr:colOff>
      <xdr:row>8</xdr:row>
      <xdr:rowOff>553810</xdr:rowOff>
    </xdr:to>
    <xdr:pic>
      <xdr:nvPicPr>
        <xdr:cNvPr id="4098" name="Picture 2">
          <a:extLst>
            <a:ext uri="{FF2B5EF4-FFF2-40B4-BE49-F238E27FC236}">
              <a16:creationId xmlns:a16="http://schemas.microsoft.com/office/drawing/2014/main" id="{00000000-0008-0000-1600-000002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350954" y="57150"/>
          <a:ext cx="7258050" cy="4440010"/>
        </a:xfrm>
        <a:prstGeom prst="rect">
          <a:avLst/>
        </a:prstGeom>
        <a:noFill/>
      </xdr:spPr>
    </xdr:pic>
    <xdr:clientData/>
  </xdr:twoCellAnchor>
  <xdr:twoCellAnchor>
    <xdr:from>
      <xdr:col>0</xdr:col>
      <xdr:colOff>78921</xdr:colOff>
      <xdr:row>0</xdr:row>
      <xdr:rowOff>89807</xdr:rowOff>
    </xdr:from>
    <xdr:to>
      <xdr:col>4</xdr:col>
      <xdr:colOff>2266950</xdr:colOff>
      <xdr:row>23</xdr:row>
      <xdr:rowOff>190500</xdr:rowOff>
    </xdr:to>
    <xdr:sp macro="" textlink="">
      <xdr:nvSpPr>
        <xdr:cNvPr id="3" name="ZoneTexte 2">
          <a:extLst>
            <a:ext uri="{FF2B5EF4-FFF2-40B4-BE49-F238E27FC236}">
              <a16:creationId xmlns:a16="http://schemas.microsoft.com/office/drawing/2014/main" id="{00000000-0008-0000-1600-000003000000}"/>
            </a:ext>
          </a:extLst>
        </xdr:cNvPr>
        <xdr:cNvSpPr txBox="1"/>
      </xdr:nvSpPr>
      <xdr:spPr>
        <a:xfrm>
          <a:off x="78921" y="89807"/>
          <a:ext cx="9839779" cy="127133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400" b="1">
              <a:solidFill>
                <a:schemeClr val="dk1"/>
              </a:solidFill>
              <a:latin typeface="+mn-lt"/>
              <a:ea typeface="+mn-ea"/>
              <a:cs typeface="+mn-cs"/>
            </a:rPr>
            <a:t>Interpréter les résultats de la priorisation des cibles des ODD</a:t>
          </a:r>
        </a:p>
        <a:p>
          <a:endParaRPr lang="fr-CA" sz="1400" b="1">
            <a:solidFill>
              <a:schemeClr val="dk1"/>
            </a:solidFill>
            <a:latin typeface="+mn-lt"/>
            <a:ea typeface="+mn-ea"/>
            <a:cs typeface="+mn-cs"/>
          </a:endParaRPr>
        </a:p>
        <a:p>
          <a:r>
            <a:rPr lang="fr-CA" sz="1100" b="0">
              <a:solidFill>
                <a:schemeClr val="dk1"/>
              </a:solidFill>
              <a:latin typeface="+mn-lt"/>
              <a:ea typeface="+mn-ea"/>
              <a:cs typeface="+mn-cs"/>
            </a:rPr>
            <a:t>L'onglet</a:t>
          </a:r>
          <a:r>
            <a:rPr lang="fr-CA" sz="1100" b="0" baseline="0">
              <a:solidFill>
                <a:schemeClr val="dk1"/>
              </a:solidFill>
              <a:latin typeface="+mn-lt"/>
              <a:ea typeface="+mn-ea"/>
              <a:cs typeface="+mn-cs"/>
            </a:rPr>
            <a:t> «</a:t>
          </a:r>
          <a:r>
            <a:rPr lang="fr-CA" sz="1100" b="0" i="1" baseline="0">
              <a:solidFill>
                <a:schemeClr val="dk1"/>
              </a:solidFill>
              <a:latin typeface="+mn-lt"/>
              <a:ea typeface="+mn-ea"/>
              <a:cs typeface="+mn-cs"/>
            </a:rPr>
            <a:t>Résultats détaillés»</a:t>
          </a:r>
          <a:r>
            <a:rPr lang="fr-CA" sz="1100" b="0" baseline="0">
              <a:solidFill>
                <a:schemeClr val="dk1"/>
              </a:solidFill>
              <a:latin typeface="+mn-lt"/>
              <a:ea typeface="+mn-ea"/>
              <a:cs typeface="+mn-cs"/>
            </a:rPr>
            <a:t> présente un tableau complet des résultats,  exposant l'évaluation de l'importance, de la performance et de la compétence, et précisant:</a:t>
          </a:r>
        </a:p>
        <a:p>
          <a:endParaRPr lang="fr-CA" sz="1100" b="0" baseline="0">
            <a:solidFill>
              <a:schemeClr val="dk1"/>
            </a:solidFill>
            <a:latin typeface="+mn-lt"/>
            <a:ea typeface="+mn-ea"/>
            <a:cs typeface="+mn-cs"/>
          </a:endParaRPr>
        </a:p>
        <a:p>
          <a:r>
            <a:rPr lang="fr-CA" sz="1100" b="0" baseline="0">
              <a:solidFill>
                <a:schemeClr val="dk1"/>
              </a:solidFill>
              <a:latin typeface="+mn-lt"/>
              <a:ea typeface="+mn-ea"/>
              <a:cs typeface="+mn-cs"/>
            </a:rPr>
            <a:t>- Le niveau de priorité de chaque cible</a:t>
          </a:r>
        </a:p>
        <a:p>
          <a:r>
            <a:rPr lang="fr-CA" sz="1100" b="0" baseline="0">
              <a:solidFill>
                <a:schemeClr val="dk1"/>
              </a:solidFill>
              <a:latin typeface="+mn-lt"/>
              <a:ea typeface="+mn-ea"/>
              <a:cs typeface="+mn-cs"/>
            </a:rPr>
            <a:t>- L'articulation entre les niveaux national et local</a:t>
          </a:r>
        </a:p>
        <a:p>
          <a:r>
            <a:rPr lang="fr-CA" sz="1100" b="0" baseline="0">
              <a:solidFill>
                <a:schemeClr val="dk1"/>
              </a:solidFill>
              <a:latin typeface="+mn-lt"/>
              <a:ea typeface="+mn-ea"/>
              <a:cs typeface="+mn-cs"/>
            </a:rPr>
            <a:t>- Des pistes d'actions à mettre en oeuvre</a:t>
          </a:r>
        </a:p>
        <a:p>
          <a:r>
            <a:rPr lang="fr-CA" sz="1100" b="0" baseline="0">
              <a:solidFill>
                <a:schemeClr val="dk1"/>
              </a:solidFill>
              <a:latin typeface="+mn-lt"/>
              <a:ea typeface="+mn-ea"/>
              <a:cs typeface="+mn-cs"/>
            </a:rPr>
            <a:t>- Une analyse forces, faiblesses, opportunités et menaces (FFOM) de chaque cible. </a:t>
          </a:r>
        </a:p>
        <a:p>
          <a:endParaRPr lang="fr-CA" sz="1100" b="0" baseline="0">
            <a:solidFill>
              <a:schemeClr val="dk1"/>
            </a:solidFill>
            <a:latin typeface="+mn-lt"/>
            <a:ea typeface="+mn-ea"/>
            <a:cs typeface="+mn-cs"/>
          </a:endParaRPr>
        </a:p>
        <a:p>
          <a:r>
            <a:rPr lang="fr-CA" sz="1100" b="0" baseline="0">
              <a:solidFill>
                <a:schemeClr val="dk1"/>
              </a:solidFill>
              <a:latin typeface="+mn-lt"/>
              <a:ea typeface="+mn-ea"/>
              <a:cs typeface="+mn-cs"/>
            </a:rPr>
            <a:t>Ces éléments d'informations </a:t>
          </a:r>
          <a:r>
            <a:rPr lang="fr-CA" sz="1100" b="1" i="1" baseline="0">
              <a:solidFill>
                <a:schemeClr val="dk1"/>
              </a:solidFill>
              <a:latin typeface="+mn-lt"/>
              <a:ea typeface="+mn-ea"/>
              <a:cs typeface="+mn-cs"/>
            </a:rPr>
            <a:t>ne constituent pas </a:t>
          </a:r>
          <a:r>
            <a:rPr lang="fr-CA" sz="1100" b="0" baseline="0">
              <a:solidFill>
                <a:schemeClr val="dk1"/>
              </a:solidFill>
              <a:latin typeface="+mn-lt"/>
              <a:ea typeface="+mn-ea"/>
              <a:cs typeface="+mn-cs"/>
            </a:rPr>
            <a:t>en soi un plan de développement durable, mais offrent aux planificateurs un résumé des informations pertinentes pour concevoir le plan, basé sur une analyse objective et participative des priorités et du contexte culturel et socio-économique du territoire étudié. Pour ce faire, il en revient aux planificateurs de tirer profit au maximum des informations  présentées dans l'onglet «</a:t>
          </a:r>
          <a:r>
            <a:rPr lang="fr-CA" sz="1100" b="0" i="1" baseline="0">
              <a:solidFill>
                <a:schemeClr val="dk1"/>
              </a:solidFill>
              <a:latin typeface="+mn-lt"/>
              <a:ea typeface="+mn-ea"/>
              <a:cs typeface="+mn-cs"/>
            </a:rPr>
            <a:t>Résultats détaillés</a:t>
          </a:r>
          <a:r>
            <a:rPr lang="fr-CA" sz="1100" b="0" baseline="0">
              <a:solidFill>
                <a:schemeClr val="dk1"/>
              </a:solidFill>
              <a:latin typeface="+mn-lt"/>
              <a:ea typeface="+mn-ea"/>
              <a:cs typeface="+mn-cs"/>
            </a:rPr>
            <a:t>», et qui sont des réflexions, débats et discussions de l'ensemble des parties ayant pris part à la priorisation des cibles des ODD. </a:t>
          </a:r>
        </a:p>
        <a:p>
          <a:endParaRPr lang="fr-CA" sz="1100" b="1">
            <a:solidFill>
              <a:schemeClr val="dk1"/>
            </a:solidFill>
            <a:latin typeface="+mn-lt"/>
            <a:ea typeface="+mn-ea"/>
            <a:cs typeface="+mn-cs"/>
          </a:endParaRPr>
        </a:p>
        <a:p>
          <a:endParaRPr lang="fr-CA" sz="1100" b="1">
            <a:solidFill>
              <a:schemeClr val="dk1"/>
            </a:solidFill>
            <a:latin typeface="+mn-lt"/>
            <a:ea typeface="+mn-ea"/>
            <a:cs typeface="+mn-cs"/>
          </a:endParaRPr>
        </a:p>
        <a:p>
          <a:r>
            <a:rPr lang="fr-CA" sz="1100" b="1" i="1">
              <a:solidFill>
                <a:schemeClr val="dk1"/>
              </a:solidFill>
              <a:latin typeface="+mn-lt"/>
              <a:ea typeface="+mn-ea"/>
              <a:cs typeface="+mn-cs"/>
            </a:rPr>
            <a:t>A) Interprétation </a:t>
          </a:r>
          <a:r>
            <a:rPr lang="fr-CA" sz="1100" b="1" i="1" baseline="0">
              <a:solidFill>
                <a:schemeClr val="dk1"/>
              </a:solidFill>
              <a:latin typeface="+mn-lt"/>
              <a:ea typeface="+mn-ea"/>
              <a:cs typeface="+mn-cs"/>
            </a:rPr>
            <a:t>des résultats - Cibles prioritaires</a:t>
          </a:r>
          <a:endParaRPr lang="fr-CA" sz="1100">
            <a:solidFill>
              <a:schemeClr val="dk1"/>
            </a:solidFill>
            <a:latin typeface="+mn-lt"/>
            <a:ea typeface="+mn-ea"/>
            <a:cs typeface="+mn-cs"/>
          </a:endParaRPr>
        </a:p>
        <a:p>
          <a:pPr fontAlgn="base"/>
          <a:endParaRPr lang="fr-CA" sz="1100">
            <a:solidFill>
              <a:schemeClr val="dk1"/>
            </a:solidFill>
            <a:latin typeface="+mn-lt"/>
            <a:ea typeface="+mn-ea"/>
            <a:cs typeface="+mn-cs"/>
          </a:endParaRPr>
        </a:p>
        <a:p>
          <a:pPr fontAlgn="base"/>
          <a:r>
            <a:rPr lang="fr-CA" sz="1100">
              <a:solidFill>
                <a:schemeClr val="dk1"/>
              </a:solidFill>
              <a:latin typeface="+mn-lt"/>
              <a:ea typeface="+mn-ea"/>
              <a:cs typeface="+mn-cs"/>
            </a:rPr>
            <a:t>Le premier élément d'interprétation,</a:t>
          </a:r>
          <a:r>
            <a:rPr lang="fr-CA" sz="1100" baseline="0">
              <a:solidFill>
                <a:schemeClr val="dk1"/>
              </a:solidFill>
              <a:latin typeface="+mn-lt"/>
              <a:ea typeface="+mn-ea"/>
              <a:cs typeface="+mn-cs"/>
            </a:rPr>
            <a:t> et possiblement le plus significatif, est le niveau de priorité qui devrait être accordé à chaque cible, présenté dans la colonne «Niveau de priorité ». Ce niveau est fonction de l'évaluation de l'importance et de la performance. </a:t>
          </a:r>
          <a:r>
            <a:rPr lang="fr-CA" sz="1100">
              <a:solidFill>
                <a:schemeClr val="dk1"/>
              </a:solidFill>
              <a:latin typeface="+mn-lt"/>
              <a:ea typeface="+mn-ea"/>
              <a:cs typeface="+mn-cs"/>
            </a:rPr>
            <a:t>De façon générale, plus une</a:t>
          </a:r>
          <a:r>
            <a:rPr lang="fr-CA" sz="1100" baseline="0">
              <a:solidFill>
                <a:schemeClr val="dk1"/>
              </a:solidFill>
              <a:latin typeface="+mn-lt"/>
              <a:ea typeface="+mn-ea"/>
              <a:cs typeface="+mn-cs"/>
            </a:rPr>
            <a:t> cible </a:t>
          </a:r>
          <a:r>
            <a:rPr lang="fr-CA" sz="1100">
              <a:solidFill>
                <a:schemeClr val="dk1"/>
              </a:solidFill>
              <a:latin typeface="+mn-lt"/>
              <a:ea typeface="+mn-ea"/>
              <a:cs typeface="+mn-cs"/>
            </a:rPr>
            <a:t>est jugée importante et peu performante,</a:t>
          </a:r>
          <a:r>
            <a:rPr lang="fr-CA" sz="1100" baseline="0">
              <a:solidFill>
                <a:schemeClr val="dk1"/>
              </a:solidFill>
              <a:latin typeface="+mn-lt"/>
              <a:ea typeface="+mn-ea"/>
              <a:cs typeface="+mn-cs"/>
            </a:rPr>
            <a:t> plus elle sera prioritaire. </a:t>
          </a:r>
          <a:r>
            <a:rPr lang="fr-CA" sz="1100">
              <a:solidFill>
                <a:schemeClr val="dk1"/>
              </a:solidFill>
              <a:latin typeface="+mn-lt"/>
              <a:ea typeface="+mn-ea"/>
              <a:cs typeface="+mn-cs"/>
            </a:rPr>
            <a:t>Le</a:t>
          </a:r>
          <a:r>
            <a:rPr lang="fr-CA" sz="1100" baseline="0">
              <a:solidFill>
                <a:schemeClr val="dk1"/>
              </a:solidFill>
              <a:latin typeface="+mn-lt"/>
              <a:ea typeface="+mn-ea"/>
              <a:cs typeface="+mn-cs"/>
            </a:rPr>
            <a:t> niveau de priorité de la cible s'affiche automatiquement dans la colonne, selon un algorithme qui correspond au tableau présenté à droite. Ces résultats sont affichés dans l'onglet correspondant à chaque ODD. À titre indicatif: </a:t>
          </a:r>
        </a:p>
        <a:p>
          <a:pPr fontAlgn="base"/>
          <a:endParaRPr lang="fr-CA" sz="1100" baseline="0">
            <a:solidFill>
              <a:schemeClr val="dk1"/>
            </a:solidFill>
            <a:latin typeface="+mn-lt"/>
            <a:ea typeface="+mn-ea"/>
            <a:cs typeface="+mn-cs"/>
          </a:endParaRPr>
        </a:p>
        <a:p>
          <a:pPr fontAlgn="base"/>
          <a:r>
            <a:rPr lang="fr-CA" sz="1100">
              <a:solidFill>
                <a:schemeClr val="dk1"/>
              </a:solidFill>
              <a:latin typeface="+mn-lt"/>
              <a:ea typeface="+mn-ea"/>
              <a:cs typeface="+mn-cs"/>
            </a:rPr>
            <a:t>- Une cible </a:t>
          </a:r>
          <a:r>
            <a:rPr lang="fr-CA" sz="1100" b="1">
              <a:solidFill>
                <a:schemeClr val="dk1"/>
              </a:solidFill>
              <a:latin typeface="+mn-lt"/>
              <a:ea typeface="+mn-ea"/>
              <a:cs typeface="+mn-cs"/>
            </a:rPr>
            <a:t>urgente</a:t>
          </a:r>
          <a:r>
            <a:rPr lang="fr-CA" sz="1100">
              <a:solidFill>
                <a:schemeClr val="dk1"/>
              </a:solidFill>
              <a:latin typeface="+mn-lt"/>
              <a:ea typeface="+mn-ea"/>
              <a:cs typeface="+mn-cs"/>
            </a:rPr>
            <a:t> nécessite des interventions immédiates</a:t>
          </a:r>
        </a:p>
        <a:p>
          <a:r>
            <a:rPr lang="fr-CA" sz="1100">
              <a:solidFill>
                <a:schemeClr val="dk1"/>
              </a:solidFill>
              <a:latin typeface="+mn-lt"/>
              <a:ea typeface="+mn-ea"/>
              <a:cs typeface="+mn-cs"/>
            </a:rPr>
            <a:t>- Une cible </a:t>
          </a:r>
          <a:r>
            <a:rPr lang="fr-CA" sz="1100" b="1">
              <a:solidFill>
                <a:schemeClr val="dk1"/>
              </a:solidFill>
              <a:latin typeface="+mn-lt"/>
              <a:ea typeface="+mn-ea"/>
              <a:cs typeface="+mn-cs"/>
            </a:rPr>
            <a:t>prioritaire</a:t>
          </a:r>
          <a:r>
            <a:rPr lang="fr-CA" sz="1100" baseline="0">
              <a:solidFill>
                <a:schemeClr val="dk1"/>
              </a:solidFill>
              <a:latin typeface="+mn-lt"/>
              <a:ea typeface="+mn-ea"/>
              <a:cs typeface="+mn-cs"/>
            </a:rPr>
            <a:t> </a:t>
          </a:r>
          <a:r>
            <a:rPr lang="fr-CA" sz="1100">
              <a:solidFill>
                <a:schemeClr val="dk1"/>
              </a:solidFill>
              <a:latin typeface="+mn-lt"/>
              <a:ea typeface="+mn-ea"/>
              <a:cs typeface="+mn-cs"/>
            </a:rPr>
            <a:t>devrait faire l'objet d'interventions </a:t>
          </a:r>
          <a:r>
            <a:rPr lang="fr-CA" sz="1100" baseline="0">
              <a:solidFill>
                <a:schemeClr val="dk1"/>
              </a:solidFill>
              <a:latin typeface="+mn-lt"/>
              <a:ea typeface="+mn-ea"/>
              <a:cs typeface="+mn-cs"/>
            </a:rPr>
            <a:t>sur un horizon de 0 à 3 ans</a:t>
          </a:r>
          <a:endParaRPr lang="fr-CA" sz="1100"/>
        </a:p>
        <a:p>
          <a:r>
            <a:rPr lang="fr-CA" sz="1100">
              <a:solidFill>
                <a:schemeClr val="dk1"/>
              </a:solidFill>
              <a:latin typeface="+mn-lt"/>
              <a:ea typeface="+mn-ea"/>
              <a:cs typeface="+mn-cs"/>
            </a:rPr>
            <a:t>- Une cible à </a:t>
          </a:r>
          <a:r>
            <a:rPr lang="fr-CA" sz="1100" b="1">
              <a:solidFill>
                <a:schemeClr val="dk1"/>
              </a:solidFill>
              <a:latin typeface="+mn-lt"/>
              <a:ea typeface="+mn-ea"/>
              <a:cs typeface="+mn-cs"/>
            </a:rPr>
            <a:t>moyen terme </a:t>
          </a:r>
          <a:r>
            <a:rPr lang="fr-CA" sz="1100">
              <a:solidFill>
                <a:schemeClr val="dk1"/>
              </a:solidFill>
              <a:latin typeface="+mn-lt"/>
              <a:ea typeface="+mn-ea"/>
              <a:cs typeface="+mn-cs"/>
            </a:rPr>
            <a:t>devrait faire l'objet d'interventions</a:t>
          </a:r>
          <a:r>
            <a:rPr lang="fr-CA" sz="1100" baseline="0">
              <a:solidFill>
                <a:schemeClr val="dk1"/>
              </a:solidFill>
              <a:latin typeface="+mn-lt"/>
              <a:ea typeface="+mn-ea"/>
              <a:cs typeface="+mn-cs"/>
            </a:rPr>
            <a:t> sur un horizon de 3 à 7 ans</a:t>
          </a:r>
          <a:endParaRPr lang="fr-CA" sz="1100">
            <a:solidFill>
              <a:schemeClr val="dk1"/>
            </a:solidFill>
            <a:latin typeface="+mn-lt"/>
            <a:ea typeface="+mn-ea"/>
            <a:cs typeface="+mn-cs"/>
          </a:endParaRPr>
        </a:p>
        <a:p>
          <a:pPr eaLnBrk="1" fontAlgn="auto" latinLnBrk="0" hangingPunct="1"/>
          <a:r>
            <a:rPr lang="fr-CA" sz="1100">
              <a:solidFill>
                <a:schemeClr val="dk1"/>
              </a:solidFill>
              <a:latin typeface="+mn-lt"/>
              <a:ea typeface="+mn-ea"/>
              <a:cs typeface="+mn-cs"/>
            </a:rPr>
            <a:t>- Une cible à </a:t>
          </a:r>
          <a:r>
            <a:rPr lang="fr-CA" sz="1100" b="1">
              <a:solidFill>
                <a:schemeClr val="dk1"/>
              </a:solidFill>
              <a:latin typeface="+mn-lt"/>
              <a:ea typeface="+mn-ea"/>
              <a:cs typeface="+mn-cs"/>
            </a:rPr>
            <a:t>long terme </a:t>
          </a:r>
          <a:r>
            <a:rPr lang="fr-CA" sz="1100">
              <a:solidFill>
                <a:schemeClr val="dk1"/>
              </a:solidFill>
              <a:latin typeface="+mn-lt"/>
              <a:ea typeface="+mn-ea"/>
              <a:cs typeface="+mn-cs"/>
            </a:rPr>
            <a:t>devrait faire l'objet d'interventions </a:t>
          </a:r>
          <a:r>
            <a:rPr lang="fr-CA" sz="1100" baseline="0">
              <a:solidFill>
                <a:schemeClr val="dk1"/>
              </a:solidFill>
              <a:latin typeface="+mn-lt"/>
              <a:ea typeface="+mn-ea"/>
              <a:cs typeface="+mn-cs"/>
            </a:rPr>
            <a:t>sur un horizon de 7 à 15 ans</a:t>
          </a:r>
          <a:endParaRPr lang="fr-CA" sz="1100">
            <a:solidFill>
              <a:schemeClr val="dk1"/>
            </a:solidFill>
            <a:latin typeface="+mn-lt"/>
            <a:ea typeface="+mn-ea"/>
            <a:cs typeface="+mn-cs"/>
          </a:endParaRPr>
        </a:p>
        <a:p>
          <a:r>
            <a:rPr lang="fr-CA" sz="1100">
              <a:solidFill>
                <a:schemeClr val="dk1"/>
              </a:solidFill>
              <a:latin typeface="+mn-lt"/>
              <a:ea typeface="+mn-ea"/>
              <a:cs typeface="+mn-cs"/>
            </a:rPr>
            <a:t>- Une cible</a:t>
          </a:r>
          <a:r>
            <a:rPr lang="fr-CA" sz="1100" baseline="0">
              <a:solidFill>
                <a:schemeClr val="dk1"/>
              </a:solidFill>
              <a:latin typeface="+mn-lt"/>
              <a:ea typeface="+mn-ea"/>
              <a:cs typeface="+mn-cs"/>
            </a:rPr>
            <a:t> à </a:t>
          </a:r>
          <a:r>
            <a:rPr lang="fr-CA" sz="1100" b="1" baseline="0">
              <a:solidFill>
                <a:schemeClr val="dk1"/>
              </a:solidFill>
              <a:latin typeface="+mn-lt"/>
              <a:ea typeface="+mn-ea"/>
              <a:cs typeface="+mn-cs"/>
            </a:rPr>
            <a:t>consolider</a:t>
          </a:r>
          <a:r>
            <a:rPr lang="fr-CA" sz="1100" baseline="0">
              <a:solidFill>
                <a:schemeClr val="dk1"/>
              </a:solidFill>
              <a:latin typeface="+mn-lt"/>
              <a:ea typeface="+mn-ea"/>
              <a:cs typeface="+mn-cs"/>
            </a:rPr>
            <a:t> demande des interventions qui permettent de maintenir le niveau de performance actuel</a:t>
          </a:r>
          <a:endParaRPr lang="fr-CA" sz="1100">
            <a:solidFill>
              <a:schemeClr val="dk1"/>
            </a:solidFill>
            <a:latin typeface="+mn-lt"/>
            <a:ea typeface="+mn-ea"/>
            <a:cs typeface="+mn-cs"/>
          </a:endParaRPr>
        </a:p>
        <a:p>
          <a:endParaRPr lang="fr-CA" sz="1100">
            <a:solidFill>
              <a:schemeClr val="dk1"/>
            </a:solidFill>
            <a:latin typeface="+mn-lt"/>
            <a:ea typeface="+mn-ea"/>
            <a:cs typeface="+mn-cs"/>
          </a:endParaRPr>
        </a:p>
        <a:p>
          <a:pPr eaLnBrk="1" fontAlgn="auto" latinLnBrk="0" hangingPunct="1"/>
          <a:r>
            <a:rPr lang="fr-CA" sz="1100">
              <a:solidFill>
                <a:schemeClr val="dk1"/>
              </a:solidFill>
              <a:latin typeface="+mn-lt"/>
              <a:ea typeface="+mn-ea"/>
              <a:cs typeface="+mn-cs"/>
            </a:rPr>
            <a:t>Les autres niveaux de priorités ne nécessitent pas d'actions</a:t>
          </a:r>
          <a:r>
            <a:rPr lang="fr-CA" sz="1100" baseline="0">
              <a:solidFill>
                <a:schemeClr val="dk1"/>
              </a:solidFill>
              <a:latin typeface="+mn-lt"/>
              <a:ea typeface="+mn-ea"/>
              <a:cs typeface="+mn-cs"/>
            </a:rPr>
            <a:t> spécifiques.</a:t>
          </a:r>
          <a:endParaRPr lang="fr-CA" sz="1100">
            <a:solidFill>
              <a:schemeClr val="dk1"/>
            </a:solidFill>
            <a:latin typeface="+mn-lt"/>
            <a:ea typeface="+mn-ea"/>
            <a:cs typeface="+mn-cs"/>
          </a:endParaRPr>
        </a:p>
        <a:p>
          <a:pPr fontAlgn="base"/>
          <a:endParaRPr lang="fr-CA" sz="1100"/>
        </a:p>
        <a:p>
          <a:pPr fontAlgn="base"/>
          <a:endParaRPr lang="fr-CA" sz="1100"/>
        </a:p>
        <a:p>
          <a:pPr marL="0" marR="0" indent="0" defTabSz="914400" eaLnBrk="1" fontAlgn="base" latinLnBrk="0" hangingPunct="1">
            <a:lnSpc>
              <a:spcPct val="100000"/>
            </a:lnSpc>
            <a:spcBef>
              <a:spcPts val="0"/>
            </a:spcBef>
            <a:spcAft>
              <a:spcPts val="0"/>
            </a:spcAft>
            <a:buClrTx/>
            <a:buSzTx/>
            <a:buFontTx/>
            <a:buNone/>
            <a:tabLst/>
            <a:defRPr/>
          </a:pPr>
          <a:r>
            <a:rPr lang="fr-CA" sz="1100" b="1" i="1">
              <a:solidFill>
                <a:schemeClr val="dk1"/>
              </a:solidFill>
              <a:latin typeface="+mn-lt"/>
              <a:ea typeface="+mn-ea"/>
              <a:cs typeface="+mn-cs"/>
            </a:rPr>
            <a:t>B)</a:t>
          </a:r>
          <a:r>
            <a:rPr lang="fr-CA" sz="1100" b="1" i="1" baseline="0">
              <a:solidFill>
                <a:schemeClr val="dk1"/>
              </a:solidFill>
              <a:latin typeface="+mn-lt"/>
              <a:ea typeface="+mn-ea"/>
              <a:cs typeface="+mn-cs"/>
            </a:rPr>
            <a:t> </a:t>
          </a:r>
          <a:r>
            <a:rPr lang="fr-CA" sz="1100" b="1" i="1">
              <a:solidFill>
                <a:schemeClr val="dk1"/>
              </a:solidFill>
              <a:latin typeface="+mn-lt"/>
              <a:ea typeface="+mn-ea"/>
              <a:cs typeface="+mn-cs"/>
            </a:rPr>
            <a:t>Interprétation </a:t>
          </a:r>
          <a:r>
            <a:rPr lang="fr-CA" sz="1100" b="1" i="1" baseline="0">
              <a:solidFill>
                <a:schemeClr val="dk1"/>
              </a:solidFill>
              <a:latin typeface="+mn-lt"/>
              <a:ea typeface="+mn-ea"/>
              <a:cs typeface="+mn-cs"/>
            </a:rPr>
            <a:t>des résultats - Localisation des ODD</a:t>
          </a:r>
        </a:p>
        <a:p>
          <a:pPr marL="0" marR="0" indent="0" defTabSz="914400" eaLnBrk="1" fontAlgn="base" latinLnBrk="0" hangingPunct="1">
            <a:lnSpc>
              <a:spcPct val="100000"/>
            </a:lnSpc>
            <a:spcBef>
              <a:spcPts val="0"/>
            </a:spcBef>
            <a:spcAft>
              <a:spcPts val="0"/>
            </a:spcAft>
            <a:buClrTx/>
            <a:buSzTx/>
            <a:buFontTx/>
            <a:buNone/>
            <a:tabLst/>
            <a:defRPr/>
          </a:pPr>
          <a:endParaRPr lang="fr-CA" sz="1100" b="1" i="1" baseline="0">
            <a:solidFill>
              <a:schemeClr val="dk1"/>
            </a:solidFill>
            <a:latin typeface="+mn-lt"/>
            <a:ea typeface="+mn-ea"/>
            <a:cs typeface="+mn-cs"/>
          </a:endParaRPr>
        </a:p>
        <a:p>
          <a:pPr marL="0" marR="0" indent="0" defTabSz="914400" eaLnBrk="1" fontAlgn="base" latinLnBrk="0" hangingPunct="1">
            <a:lnSpc>
              <a:spcPct val="100000"/>
            </a:lnSpc>
            <a:spcBef>
              <a:spcPts val="0"/>
            </a:spcBef>
            <a:spcAft>
              <a:spcPts val="0"/>
            </a:spcAft>
            <a:buClrTx/>
            <a:buSzTx/>
            <a:buFontTx/>
            <a:buNone/>
            <a:tabLst/>
            <a:defRPr/>
          </a:pPr>
          <a:r>
            <a:rPr lang="fr-CA" sz="1100">
              <a:solidFill>
                <a:schemeClr val="dk1"/>
              </a:solidFill>
              <a:latin typeface="+mn-lt"/>
              <a:ea typeface="+mn-ea"/>
              <a:cs typeface="+mn-cs"/>
            </a:rPr>
            <a:t>Les </a:t>
          </a:r>
          <a:r>
            <a:rPr lang="fr-CA" sz="1100" baseline="0">
              <a:solidFill>
                <a:schemeClr val="dk1"/>
              </a:solidFill>
              <a:latin typeface="+mn-lt"/>
              <a:ea typeface="+mn-ea"/>
              <a:cs typeface="+mn-cs"/>
            </a:rPr>
            <a:t>trois colonnes suivantes, </a:t>
          </a:r>
          <a:r>
            <a:rPr lang="fr-CA" sz="1100" i="1" baseline="0">
              <a:solidFill>
                <a:schemeClr val="dk1"/>
              </a:solidFill>
              <a:latin typeface="+mn-lt"/>
              <a:ea typeface="+mn-ea"/>
              <a:cs typeface="+mn-cs"/>
            </a:rPr>
            <a:t>Localisation des ODD</a:t>
          </a:r>
          <a:r>
            <a:rPr lang="fr-CA" sz="1100" baseline="0">
              <a:solidFill>
                <a:schemeClr val="dk1"/>
              </a:solidFill>
              <a:latin typeface="+mn-lt"/>
              <a:ea typeface="+mn-ea"/>
              <a:cs typeface="+mn-cs"/>
            </a:rPr>
            <a:t>, sont fonction du niveau de priorité déterminé et de l'évaluation du niveau des compétences. Elle attire l'attention du planificateur sur le rôle des niveaux local et ou national dans la mise en oeuvre des actions concourant à l'atteinte de chaque cible, en fonction des compétences transférées aux collectivités locales. Les résultats de cette section indiquent aux planificateurs locaux ce qui devrait être pris en compte par le plan local de développement, et aux planificateurs nationaux ce qui devrait être réalisé conjointement avec les collectivités locales.  </a:t>
          </a:r>
          <a:r>
            <a:rPr lang="fr-CA" sz="1100">
              <a:solidFill>
                <a:schemeClr val="dk1"/>
              </a:solidFill>
              <a:latin typeface="+mn-lt"/>
              <a:ea typeface="+mn-ea"/>
              <a:cs typeface="+mn-cs"/>
            </a:rPr>
            <a:t>La réponse aux trois questions suivantes </a:t>
          </a:r>
          <a:r>
            <a:rPr lang="fr-CA" sz="1100" baseline="0">
              <a:solidFill>
                <a:schemeClr val="dk1"/>
              </a:solidFill>
              <a:latin typeface="+mn-lt"/>
              <a:ea typeface="+mn-ea"/>
              <a:cs typeface="+mn-cs"/>
            </a:rPr>
            <a:t>s'affiche automatiquement dans ces colonnes, selon un algorithme qui correspond au tableau présenté ci-dessous : </a:t>
          </a:r>
        </a:p>
        <a:p>
          <a:pPr marL="0" marR="0" indent="0" defTabSz="914400" eaLnBrk="1" fontAlgn="base" latinLnBrk="0" hangingPunct="1">
            <a:lnSpc>
              <a:spcPct val="100000"/>
            </a:lnSpc>
            <a:spcBef>
              <a:spcPts val="0"/>
            </a:spcBef>
            <a:spcAft>
              <a:spcPts val="0"/>
            </a:spcAft>
            <a:buClrTx/>
            <a:buSzTx/>
            <a:buFontTx/>
            <a:buNone/>
            <a:tabLst/>
            <a:defRPr/>
          </a:pPr>
          <a:endParaRPr lang="fr-CA" sz="1100">
            <a:solidFill>
              <a:schemeClr val="dk1"/>
            </a:solidFill>
            <a:latin typeface="+mn-lt"/>
            <a:ea typeface="+mn-ea"/>
            <a:cs typeface="+mn-cs"/>
          </a:endParaRPr>
        </a:p>
        <a:p>
          <a:pPr fontAlgn="base"/>
          <a:r>
            <a:rPr lang="fr-CA" sz="1100" b="0" i="0" u="none" strike="noStrike">
              <a:solidFill>
                <a:sysClr val="windowText" lastClr="000000"/>
              </a:solidFill>
              <a:latin typeface="+mn-lt"/>
              <a:ea typeface="+mn-ea"/>
              <a:cs typeface="+mn-cs"/>
            </a:rPr>
            <a:t>-La cible devrait-elle être inscrite dans les documents de planification locale?</a:t>
          </a:r>
          <a:r>
            <a:rPr lang="fr-CA" sz="1100" b="0">
              <a:solidFill>
                <a:sysClr val="windowText" lastClr="000000"/>
              </a:solidFill>
            </a:rPr>
            <a:t> </a:t>
          </a:r>
        </a:p>
        <a:p>
          <a:pPr fontAlgn="base"/>
          <a:r>
            <a:rPr lang="fr-CA" sz="1100" b="0" i="0" u="none" strike="noStrike">
              <a:solidFill>
                <a:sysClr val="windowText" lastClr="000000"/>
              </a:solidFill>
              <a:latin typeface="+mn-lt"/>
              <a:ea typeface="+mn-ea"/>
              <a:cs typeface="+mn-cs"/>
            </a:rPr>
            <a:t>-Quel type d'actions devrait être mises en place au niveau local?</a:t>
          </a:r>
          <a:r>
            <a:rPr lang="fr-CA" sz="1100" b="0">
              <a:solidFill>
                <a:sysClr val="windowText" lastClr="000000"/>
              </a:solidFill>
            </a:rPr>
            <a:t> </a:t>
          </a:r>
        </a:p>
        <a:p>
          <a:pPr fontAlgn="base"/>
          <a:r>
            <a:rPr lang="fr-CA" sz="1100" b="0" i="0" u="none" strike="noStrike">
              <a:solidFill>
                <a:sysClr val="windowText" lastClr="000000"/>
              </a:solidFill>
              <a:latin typeface="+mn-lt"/>
              <a:ea typeface="+mn-ea"/>
              <a:cs typeface="+mn-cs"/>
            </a:rPr>
            <a:t>-</a:t>
          </a:r>
          <a:r>
            <a:rPr lang="fr-CA" sz="1100" b="0" i="0">
              <a:solidFill>
                <a:schemeClr val="dk1"/>
              </a:solidFill>
              <a:effectLst/>
              <a:latin typeface="+mn-lt"/>
              <a:ea typeface="+mn-ea"/>
              <a:cs typeface="+mn-cs"/>
            </a:rPr>
            <a:t>Quel type d'actions devrait être mises en place au niveau national?</a:t>
          </a:r>
          <a:endParaRPr lang="fr-CA" sz="1100">
            <a:effectLst/>
          </a:endParaRPr>
        </a:p>
        <a:p>
          <a:endParaRPr lang="fr-CA" sz="1100"/>
        </a:p>
        <a:p>
          <a:endParaRPr lang="fr-CA" sz="1100"/>
        </a:p>
        <a:p>
          <a:r>
            <a:rPr lang="fr-CA" sz="1100" b="1" i="1"/>
            <a:t>C)</a:t>
          </a:r>
          <a:r>
            <a:rPr lang="fr-CA" sz="1100" b="1" i="1" baseline="0"/>
            <a:t> Interprétation des résultats - Mise en oeuvre des actions</a:t>
          </a:r>
          <a:endParaRPr lang="fr-CA" sz="1100" b="1" i="1"/>
        </a:p>
        <a:p>
          <a:endParaRPr lang="fr-CA" sz="1100"/>
        </a:p>
        <a:p>
          <a:pPr marL="0" marR="0" indent="0" defTabSz="914400" eaLnBrk="1" fontAlgn="auto" latinLnBrk="0" hangingPunct="1">
            <a:lnSpc>
              <a:spcPct val="100000"/>
            </a:lnSpc>
            <a:spcBef>
              <a:spcPts val="0"/>
            </a:spcBef>
            <a:spcAft>
              <a:spcPts val="0"/>
            </a:spcAft>
            <a:buClrTx/>
            <a:buSzTx/>
            <a:buFontTx/>
            <a:buNone/>
            <a:tabLst/>
            <a:defRPr/>
          </a:pPr>
          <a:r>
            <a:rPr lang="fr-CA" sz="1100">
              <a:solidFill>
                <a:schemeClr val="dk1"/>
              </a:solidFill>
              <a:latin typeface="+mn-lt"/>
              <a:ea typeface="+mn-ea"/>
              <a:cs typeface="+mn-cs"/>
            </a:rPr>
            <a:t>Les quatre colonnes suivantes</a:t>
          </a:r>
          <a:r>
            <a:rPr lang="fr-CA" sz="1100" baseline="0">
              <a:solidFill>
                <a:schemeClr val="dk1"/>
              </a:solidFill>
              <a:latin typeface="+mn-lt"/>
              <a:ea typeface="+mn-ea"/>
              <a:cs typeface="+mn-cs"/>
            </a:rPr>
            <a:t> concernent les pistes d'actions à proprement parler. Les colonnes «Mesures et actions déjà en place» et «Stratégies d'action pouvant contribuer à l'atteinte de la cible et proposées lors de l'analyse» se remplissent automatiquement, en fonction des éléments renseignés dans l'évaluation de chaque ODD. Les colonnes «Autres propositions d'action pouvant contribuer à l'atteinte de la cible» et «Synergies et interactions avec d'autres cibles » sont facultatives.</a:t>
          </a:r>
          <a:endParaRPr lang="fr-CA"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fr-CA"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CA" sz="1100" baseline="0">
              <a:solidFill>
                <a:schemeClr val="dk1"/>
              </a:solidFill>
              <a:effectLst/>
              <a:latin typeface="+mn-lt"/>
              <a:ea typeface="+mn-ea"/>
              <a:cs typeface="+mn-cs"/>
            </a:rPr>
            <a:t>Ces nouvelles pistes d'action peuvent émerger des étapes subséquentes à l'analyse.  L'ensemble des propositions devra par la suite faire l'objet d'un processus de priorisation. Les actions retenues devront faire l'objet d'une analyse de faisabilité et d'impact. La colonne sur les synergies et interrelations entre les cibles rappelle qu'il ne faut pas concevoir les cibles et les actions en «silos». Une action pouvant impacter plusieurs autres cibles.</a:t>
          </a:r>
          <a:endParaRPr lang="fr-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fr-CA"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CA" sz="1100">
              <a:solidFill>
                <a:schemeClr val="dk1"/>
              </a:solidFill>
              <a:latin typeface="+mn-lt"/>
              <a:ea typeface="+mn-ea"/>
              <a:cs typeface="+mn-cs"/>
            </a:rPr>
            <a:t>Il faut garder en tête que malgré ces suggestions, le</a:t>
          </a:r>
          <a:r>
            <a:rPr lang="fr-CA" sz="1100" baseline="0">
              <a:solidFill>
                <a:schemeClr val="dk1"/>
              </a:solidFill>
              <a:latin typeface="+mn-lt"/>
              <a:ea typeface="+mn-ea"/>
              <a:cs typeface="+mn-cs"/>
            </a:rPr>
            <a:t> choix des actions à mettre en </a:t>
          </a:r>
          <a:r>
            <a:rPr lang="fr-CA" sz="1100">
              <a:solidFill>
                <a:schemeClr val="dk1"/>
              </a:solidFill>
              <a:effectLst/>
              <a:latin typeface="+mn-lt"/>
              <a:ea typeface="+mn-ea"/>
              <a:cs typeface="+mn-cs"/>
            </a:rPr>
            <a:t>œuvre </a:t>
          </a:r>
          <a:r>
            <a:rPr lang="fr-CA" sz="1100" baseline="0">
              <a:solidFill>
                <a:schemeClr val="dk1"/>
              </a:solidFill>
              <a:latin typeface="+mn-lt"/>
              <a:ea typeface="+mn-ea"/>
              <a:cs typeface="+mn-cs"/>
            </a:rPr>
            <a:t>demeure une prérogative des acteurs, selon leur contexte et leurs priorités. L'analyse et l'interprétation des résultats sont des </a:t>
          </a:r>
          <a:r>
            <a:rPr lang="fr-CA" sz="1100">
              <a:solidFill>
                <a:schemeClr val="dk1"/>
              </a:solidFill>
              <a:latin typeface="+mn-lt"/>
              <a:ea typeface="+mn-ea"/>
              <a:cs typeface="+mn-cs"/>
            </a:rPr>
            <a:t>exercices subjectifs,</a:t>
          </a:r>
          <a:r>
            <a:rPr lang="fr-CA" sz="1100" baseline="0">
              <a:solidFill>
                <a:schemeClr val="dk1"/>
              </a:solidFill>
              <a:latin typeface="+mn-lt"/>
              <a:ea typeface="+mn-ea"/>
              <a:cs typeface="+mn-cs"/>
            </a:rPr>
            <a:t> qui aident à la décision, mais qui ne remplacent pas le jugement des décideurs et des planificateurs</a:t>
          </a:r>
          <a:r>
            <a:rPr lang="fr-CA" sz="1100">
              <a:solidFill>
                <a:schemeClr val="dk1"/>
              </a:solidFill>
              <a:latin typeface="+mn-lt"/>
              <a:ea typeface="+mn-ea"/>
              <a:cs typeface="+mn-cs"/>
            </a:rPr>
            <a:t>.</a:t>
          </a:r>
        </a:p>
        <a:p>
          <a:endParaRPr lang="fr-CA" sz="1100" b="1">
            <a:solidFill>
              <a:schemeClr val="dk1"/>
            </a:solidFill>
            <a:latin typeface="+mn-lt"/>
            <a:ea typeface="+mn-ea"/>
            <a:cs typeface="+mn-cs"/>
          </a:endParaRPr>
        </a:p>
        <a:p>
          <a:endParaRPr lang="fr-CA" sz="1100" b="1">
            <a:solidFill>
              <a:schemeClr val="dk1"/>
            </a:solidFill>
            <a:latin typeface="+mn-lt"/>
            <a:ea typeface="+mn-ea"/>
            <a:cs typeface="+mn-cs"/>
          </a:endParaRPr>
        </a:p>
        <a:p>
          <a:r>
            <a:rPr lang="fr-CA" sz="1100" b="1">
              <a:solidFill>
                <a:schemeClr val="dk1"/>
              </a:solidFill>
              <a:latin typeface="+mn-lt"/>
              <a:ea typeface="+mn-ea"/>
              <a:cs typeface="+mn-cs"/>
            </a:rPr>
            <a:t>D) </a:t>
          </a:r>
          <a:r>
            <a:rPr lang="fr-CA" sz="1100" b="1" i="1" baseline="0">
              <a:solidFill>
                <a:schemeClr val="dk1"/>
              </a:solidFill>
              <a:effectLst/>
              <a:latin typeface="+mn-lt"/>
              <a:ea typeface="+mn-ea"/>
              <a:cs typeface="+mn-cs"/>
            </a:rPr>
            <a:t>Interprétation des résultats - </a:t>
          </a:r>
          <a:r>
            <a:rPr lang="fr-CA" sz="1100" b="1">
              <a:solidFill>
                <a:schemeClr val="dk1"/>
              </a:solidFill>
              <a:latin typeface="+mn-lt"/>
              <a:ea typeface="+mn-ea"/>
              <a:cs typeface="+mn-cs"/>
            </a:rPr>
            <a:t>Analyse des Forces/Faiblesses/Opportunités/Menaces</a:t>
          </a:r>
          <a:r>
            <a:rPr lang="fr-CA" sz="1100" b="1" baseline="0">
              <a:solidFill>
                <a:schemeClr val="dk1"/>
              </a:solidFill>
              <a:latin typeface="+mn-lt"/>
              <a:ea typeface="+mn-ea"/>
              <a:cs typeface="+mn-cs"/>
            </a:rPr>
            <a:t> (FFOM)</a:t>
          </a:r>
          <a:endParaRPr lang="fr-CA" sz="1100" b="1"/>
        </a:p>
        <a:p>
          <a:endParaRPr lang="fr-CA" sz="1100">
            <a:solidFill>
              <a:schemeClr val="dk1"/>
            </a:solidFill>
            <a:latin typeface="+mn-lt"/>
            <a:ea typeface="+mn-ea"/>
            <a:cs typeface="+mn-cs"/>
          </a:endParaRPr>
        </a:p>
        <a:p>
          <a:r>
            <a:rPr lang="fr-CA" sz="1100">
              <a:solidFill>
                <a:sysClr val="windowText" lastClr="000000"/>
              </a:solidFill>
              <a:latin typeface="+mn-lt"/>
              <a:ea typeface="+mn-ea"/>
              <a:cs typeface="+mn-cs"/>
            </a:rPr>
            <a:t>Les dernières colonnes présentent </a:t>
          </a:r>
          <a:r>
            <a:rPr lang="fr-CA" sz="1100" baseline="0">
              <a:solidFill>
                <a:sysClr val="windowText" lastClr="000000"/>
              </a:solidFill>
              <a:latin typeface="+mn-lt"/>
              <a:ea typeface="+mn-ea"/>
              <a:cs typeface="+mn-cs"/>
            </a:rPr>
            <a:t>les résultats de l'exercice d'identification des forces et faiblesses (internes) et des opportunités et menaces (externes). Les résultats affichés sont générés automatiquement. Cette analyse </a:t>
          </a:r>
          <a:r>
            <a:rPr lang="fr-CA" sz="1100">
              <a:solidFill>
                <a:sysClr val="windowText" lastClr="000000"/>
              </a:solidFill>
              <a:latin typeface="+mn-lt"/>
              <a:ea typeface="+mn-ea"/>
              <a:cs typeface="+mn-cs"/>
            </a:rPr>
            <a:t> FFOM</a:t>
          </a:r>
          <a:r>
            <a:rPr lang="fr-CA" sz="1100" baseline="0">
              <a:solidFill>
                <a:sysClr val="windowText" lastClr="000000"/>
              </a:solidFill>
              <a:latin typeface="+mn-lt"/>
              <a:ea typeface="+mn-ea"/>
              <a:cs typeface="+mn-cs"/>
            </a:rPr>
            <a:t> </a:t>
          </a:r>
          <a:r>
            <a:rPr lang="fr-CA" sz="1100">
              <a:solidFill>
                <a:sysClr val="windowText" lastClr="000000"/>
              </a:solidFill>
              <a:latin typeface="+mn-lt"/>
              <a:ea typeface="+mn-ea"/>
              <a:cs typeface="+mn-cs"/>
            </a:rPr>
            <a:t>est un instrument utile pour identifier les axes</a:t>
          </a:r>
          <a:r>
            <a:rPr lang="fr-CA" sz="1100" baseline="0">
              <a:solidFill>
                <a:sysClr val="windowText" lastClr="000000"/>
              </a:solidFill>
              <a:latin typeface="+mn-lt"/>
              <a:ea typeface="+mn-ea"/>
              <a:cs typeface="+mn-cs"/>
            </a:rPr>
            <a:t> stratégiques du prochain plan de développement. Elle permet de mettre en exergue que les forces/opportunités et faiblesses/menaces peuvent être les mêmes pour plusieurs cibles, y compris de différentes ODD. L'analyse des FFOM permet de réfléchir plus facilement aux actions à mettre en place intervenir sur les cibles prioritaires, et avoir le plus grand impact possible. Elle facilite l'identification de stratégies innovantes, appelle à des modifications structutrelles des modes de consommation et de production,  permet de structurer le plan de développer autour d'axes stratégiques autour des forces et opportunité spécifique au territoire étudiés. De ce fait, l'outil GPC-ODD va au-delà d'un simple alignement du plan de développement sur les ODD, mais permet réellement de procéder un changement de paradigme, à s'inscrire dans un processus de développement durable.  </a:t>
          </a:r>
          <a:endParaRPr lang="fr-CA" sz="1100" b="1">
            <a:solidFill>
              <a:schemeClr val="dk1"/>
            </a:solidFill>
            <a:latin typeface="+mn-lt"/>
            <a:ea typeface="+mn-ea"/>
            <a:cs typeface="+mn-cs"/>
          </a:endParaRPr>
        </a:p>
        <a:p>
          <a:endParaRPr lang="fr-CA" sz="1100" b="1">
            <a:solidFill>
              <a:schemeClr val="dk1"/>
            </a:solidFill>
            <a:latin typeface="+mn-lt"/>
            <a:ea typeface="+mn-ea"/>
            <a:cs typeface="+mn-cs"/>
          </a:endParaRPr>
        </a:p>
        <a:p>
          <a:r>
            <a:rPr lang="fr-CA" sz="1100" b="1">
              <a:solidFill>
                <a:schemeClr val="dk1"/>
              </a:solidFill>
              <a:latin typeface="+mn-lt"/>
              <a:ea typeface="+mn-ea"/>
              <a:cs typeface="+mn-cs"/>
            </a:rPr>
            <a:t>La compilation des résultats par ODD </a:t>
          </a:r>
          <a:endParaRPr lang="fr-CA" sz="1100"/>
        </a:p>
        <a:p>
          <a:endParaRPr lang="fr-CA" sz="1100" b="1">
            <a:solidFill>
              <a:schemeClr val="dk1"/>
            </a:solidFill>
            <a:latin typeface="+mn-lt"/>
            <a:ea typeface="+mn-ea"/>
            <a:cs typeface="+mn-cs"/>
          </a:endParaRPr>
        </a:p>
        <a:p>
          <a:r>
            <a:rPr lang="fr-CA" sz="1100">
              <a:solidFill>
                <a:schemeClr val="dk1"/>
              </a:solidFill>
              <a:latin typeface="+mn-lt"/>
              <a:ea typeface="+mn-ea"/>
              <a:cs typeface="+mn-cs"/>
            </a:rPr>
            <a:t>La page </a:t>
          </a:r>
          <a:r>
            <a:rPr lang="fr-CA" sz="1100" i="1">
              <a:solidFill>
                <a:schemeClr val="dk1"/>
              </a:solidFill>
              <a:latin typeface="+mn-lt"/>
              <a:ea typeface="+mn-ea"/>
              <a:cs typeface="+mn-cs"/>
            </a:rPr>
            <a:t>Résultats</a:t>
          </a:r>
          <a:r>
            <a:rPr lang="fr-CA" sz="1100">
              <a:solidFill>
                <a:schemeClr val="dk1"/>
              </a:solidFill>
              <a:latin typeface="+mn-lt"/>
              <a:ea typeface="+mn-ea"/>
              <a:cs typeface="+mn-cs"/>
            </a:rPr>
            <a:t> </a:t>
          </a:r>
          <a:r>
            <a:rPr lang="fr-CA" sz="1100" i="1">
              <a:solidFill>
                <a:schemeClr val="dk1"/>
              </a:solidFill>
              <a:latin typeface="+mn-lt"/>
              <a:ea typeface="+mn-ea"/>
              <a:cs typeface="+mn-cs"/>
            </a:rPr>
            <a:t>synthèse </a:t>
          </a:r>
          <a:r>
            <a:rPr lang="fr-CA" sz="1100">
              <a:solidFill>
                <a:schemeClr val="dk1"/>
              </a:solidFill>
              <a:latin typeface="+mn-lt"/>
              <a:ea typeface="+mn-ea"/>
              <a:cs typeface="+mn-cs"/>
            </a:rPr>
            <a:t>présente une compilation des résultats de l'exercice de</a:t>
          </a:r>
          <a:r>
            <a:rPr lang="fr-CA" sz="1100" baseline="0">
              <a:solidFill>
                <a:schemeClr val="dk1"/>
              </a:solidFill>
              <a:latin typeface="+mn-lt"/>
              <a:ea typeface="+mn-ea"/>
              <a:cs typeface="+mn-cs"/>
            </a:rPr>
            <a:t> priorisation des cibles </a:t>
          </a:r>
          <a:r>
            <a:rPr lang="fr-CA" sz="1100">
              <a:solidFill>
                <a:schemeClr val="dk1"/>
              </a:solidFill>
              <a:latin typeface="+mn-lt"/>
              <a:ea typeface="+mn-ea"/>
              <a:cs typeface="+mn-cs"/>
            </a:rPr>
            <a:t>par ODD. Ces résultats compilés</a:t>
          </a:r>
          <a:r>
            <a:rPr lang="fr-CA" sz="1100" baseline="0">
              <a:solidFill>
                <a:schemeClr val="dk1"/>
              </a:solidFill>
              <a:latin typeface="+mn-lt"/>
              <a:ea typeface="+mn-ea"/>
              <a:cs typeface="+mn-cs"/>
            </a:rPr>
            <a:t> </a:t>
          </a:r>
          <a:r>
            <a:rPr lang="fr-CA" sz="1100">
              <a:solidFill>
                <a:schemeClr val="dk1"/>
              </a:solidFill>
              <a:latin typeface="+mn-lt"/>
              <a:ea typeface="+mn-ea"/>
              <a:cs typeface="+mn-cs"/>
            </a:rPr>
            <a:t>servent</a:t>
          </a:r>
          <a:r>
            <a:rPr lang="fr-CA" sz="1100" baseline="0">
              <a:solidFill>
                <a:schemeClr val="dk1"/>
              </a:solidFill>
              <a:latin typeface="+mn-lt"/>
              <a:ea typeface="+mn-ea"/>
              <a:cs typeface="+mn-cs"/>
            </a:rPr>
            <a:t> principalement à donner un portrait général du nombre de cibles prioritaires par ODD, et dans l'ensemble du Programme de développement durable à l'horizon 2030. </a:t>
          </a:r>
          <a:endParaRPr lang="fr-CA" sz="1100"/>
        </a:p>
        <a:p>
          <a:endParaRPr lang="fr-CA" sz="1100"/>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31.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32.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33.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34.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35.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36.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37.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38.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39.xml><?xml version="1.0" encoding="utf-8"?>
<c:userShapes xmlns:c="http://schemas.openxmlformats.org/drawingml/2006/chart">
  <cdr:relSizeAnchor xmlns:cdr="http://schemas.openxmlformats.org/drawingml/2006/chartDrawing">
    <cdr:from>
      <cdr:x>0.00894</cdr:x>
      <cdr:y>0.02119</cdr:y>
    </cdr:from>
    <cdr:to>
      <cdr:x>0.18667</cdr:x>
      <cdr:y>0.10924</cdr:y>
    </cdr:to>
    <cdr:sp macro="" textlink="">
      <cdr:nvSpPr>
        <cdr:cNvPr id="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12"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13"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14"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15"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16"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17"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18"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19"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0"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1"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22"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23"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24"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25"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26"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27"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28"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29"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0"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1"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32"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33"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34"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35"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36"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37"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38"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39"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0"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1"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dr:relSizeAnchor xmlns:cdr="http://schemas.openxmlformats.org/drawingml/2006/chartDrawing">
    <cdr:from>
      <cdr:x>0.00894</cdr:x>
      <cdr:y>0.02119</cdr:y>
    </cdr:from>
    <cdr:to>
      <cdr:x>0.18667</cdr:x>
      <cdr:y>0.10924</cdr:y>
    </cdr:to>
    <cdr:sp macro="" textlink="">
      <cdr:nvSpPr>
        <cdr:cNvPr id="42" name="Rectangle 1">
          <a:extLst xmlns:a="http://schemas.openxmlformats.org/drawingml/2006/main">
            <a:ext uri="{FF2B5EF4-FFF2-40B4-BE49-F238E27FC236}">
              <a16:creationId xmlns:a16="http://schemas.microsoft.com/office/drawing/2014/main" id="{872AB40E-97D7-4262-8CF6-42E59BAA3D02}"/>
            </a:ext>
          </a:extLst>
        </cdr:cNvPr>
        <cdr:cNvSpPr/>
      </cdr:nvSpPr>
      <cdr:spPr>
        <a:xfrm xmlns:a="http://schemas.openxmlformats.org/drawingml/2006/main">
          <a:off x="70471" y="96271"/>
          <a:ext cx="1401477" cy="400033"/>
        </a:xfrm>
        <a:prstGeom xmlns:a="http://schemas.openxmlformats.org/drawingml/2006/main" prst="rect">
          <a:avLst/>
        </a:prstGeom>
        <a:solidFill xmlns:a="http://schemas.openxmlformats.org/drawingml/2006/main">
          <a:srgbClr val="FF00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72000" tIns="36000" rIns="72000" bIns="36000" anchor="ctr"/>
        <a:lstStyle xmlns:a="http://schemas.openxmlformats.org/drawingml/2006/main"/>
        <a:p xmlns:a="http://schemas.openxmlformats.org/drawingml/2006/main">
          <a:pPr algn="ctr"/>
          <a:r>
            <a:rPr lang="fr-FR" sz="1200" b="1">
              <a:solidFill>
                <a:sysClr val="windowText" lastClr="000000"/>
              </a:solidFill>
            </a:rPr>
            <a:t>Urgentes</a:t>
          </a:r>
        </a:p>
      </cdr:txBody>
    </cdr:sp>
  </cdr:relSizeAnchor>
  <cdr:relSizeAnchor xmlns:cdr="http://schemas.openxmlformats.org/drawingml/2006/chartDrawing">
    <cdr:from>
      <cdr:x>0.00851</cdr:x>
      <cdr:y>0.21334</cdr:y>
    </cdr:from>
    <cdr:to>
      <cdr:x>0.18623</cdr:x>
      <cdr:y>0.30139</cdr:y>
    </cdr:to>
    <cdr:sp macro="" textlink="">
      <cdr:nvSpPr>
        <cdr:cNvPr id="43" name="Rectangle 4">
          <a:extLst xmlns:a="http://schemas.openxmlformats.org/drawingml/2006/main">
            <a:ext uri="{FF2B5EF4-FFF2-40B4-BE49-F238E27FC236}">
              <a16:creationId xmlns:a16="http://schemas.microsoft.com/office/drawing/2014/main" id="{31E4E56A-5022-4553-941F-005A7E570366}"/>
            </a:ext>
          </a:extLst>
        </cdr:cNvPr>
        <cdr:cNvSpPr/>
      </cdr:nvSpPr>
      <cdr:spPr>
        <a:xfrm xmlns:a="http://schemas.openxmlformats.org/drawingml/2006/main">
          <a:off x="67080" y="969274"/>
          <a:ext cx="1401398" cy="400033"/>
        </a:xfrm>
        <a:prstGeom xmlns:a="http://schemas.openxmlformats.org/drawingml/2006/main" prst="rect">
          <a:avLst/>
        </a:prstGeom>
        <a:solidFill xmlns:a="http://schemas.openxmlformats.org/drawingml/2006/main">
          <a:srgbClr val="FFFF0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moyen terme</a:t>
          </a:r>
        </a:p>
      </cdr:txBody>
    </cdr:sp>
  </cdr:relSizeAnchor>
  <cdr:relSizeAnchor xmlns:cdr="http://schemas.openxmlformats.org/drawingml/2006/chartDrawing">
    <cdr:from>
      <cdr:x>0.0092</cdr:x>
      <cdr:y>0.30946</cdr:y>
    </cdr:from>
    <cdr:to>
      <cdr:x>0.18692</cdr:x>
      <cdr:y>0.39751</cdr:y>
    </cdr:to>
    <cdr:sp macro="" textlink="">
      <cdr:nvSpPr>
        <cdr:cNvPr id="44" name="Rectangle 5">
          <a:extLst xmlns:a="http://schemas.openxmlformats.org/drawingml/2006/main">
            <a:ext uri="{FF2B5EF4-FFF2-40B4-BE49-F238E27FC236}">
              <a16:creationId xmlns:a16="http://schemas.microsoft.com/office/drawing/2014/main" id="{2AEB5453-6FB2-4FA6-A782-13C23C22E7F0}"/>
            </a:ext>
          </a:extLst>
        </cdr:cNvPr>
        <cdr:cNvSpPr/>
      </cdr:nvSpPr>
      <cdr:spPr>
        <a:xfrm xmlns:a="http://schemas.openxmlformats.org/drawingml/2006/main">
          <a:off x="72240" y="1389934"/>
          <a:ext cx="1394861" cy="395478"/>
        </a:xfrm>
        <a:prstGeom xmlns:a="http://schemas.openxmlformats.org/drawingml/2006/main" prst="rect">
          <a:avLst/>
        </a:prstGeom>
        <a:solidFill xmlns:a="http://schemas.openxmlformats.org/drawingml/2006/main">
          <a:schemeClr val="tx2">
            <a:lumMod val="60000"/>
            <a:lumOff val="40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long terme</a:t>
          </a:r>
        </a:p>
      </cdr:txBody>
    </cdr:sp>
  </cdr:relSizeAnchor>
  <cdr:relSizeAnchor xmlns:cdr="http://schemas.openxmlformats.org/drawingml/2006/chartDrawing">
    <cdr:from>
      <cdr:x>0.0092</cdr:x>
      <cdr:y>0.40569</cdr:y>
    </cdr:from>
    <cdr:to>
      <cdr:x>0.18692</cdr:x>
      <cdr:y>0.49373</cdr:y>
    </cdr:to>
    <cdr:sp macro="" textlink="">
      <cdr:nvSpPr>
        <cdr:cNvPr id="45" name="Rectangle 6">
          <a:extLst xmlns:a="http://schemas.openxmlformats.org/drawingml/2006/main">
            <a:ext uri="{FF2B5EF4-FFF2-40B4-BE49-F238E27FC236}">
              <a16:creationId xmlns:a16="http://schemas.microsoft.com/office/drawing/2014/main" id="{3A30D2E1-344D-474A-A812-C8C62969CAC2}"/>
            </a:ext>
          </a:extLst>
        </cdr:cNvPr>
        <cdr:cNvSpPr/>
      </cdr:nvSpPr>
      <cdr:spPr>
        <a:xfrm xmlns:a="http://schemas.openxmlformats.org/drawingml/2006/main">
          <a:off x="72101" y="1811067"/>
          <a:ext cx="1392919" cy="393021"/>
        </a:xfrm>
        <a:prstGeom xmlns:a="http://schemas.openxmlformats.org/drawingml/2006/main" prst="rect">
          <a:avLst/>
        </a:prstGeom>
        <a:solidFill xmlns:a="http://schemas.openxmlformats.org/drawingml/2006/main">
          <a:srgbClr val="92D05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À consolider</a:t>
          </a:r>
        </a:p>
      </cdr:txBody>
    </cdr:sp>
  </cdr:relSizeAnchor>
  <cdr:relSizeAnchor xmlns:cdr="http://schemas.openxmlformats.org/drawingml/2006/chartDrawing">
    <cdr:from>
      <cdr:x>0.00897</cdr:x>
      <cdr:y>0.50134</cdr:y>
    </cdr:from>
    <cdr:to>
      <cdr:x>0.18669</cdr:x>
      <cdr:y>0.58938</cdr:y>
    </cdr:to>
    <cdr:sp macro="" textlink="">
      <cdr:nvSpPr>
        <cdr:cNvPr id="46" name="Rectangle 7">
          <a:extLst xmlns:a="http://schemas.openxmlformats.org/drawingml/2006/main">
            <a:ext uri="{FF2B5EF4-FFF2-40B4-BE49-F238E27FC236}">
              <a16:creationId xmlns:a16="http://schemas.microsoft.com/office/drawing/2014/main" id="{5C46ABAB-0EE4-4707-9E86-2F6AF0AB050B}"/>
            </a:ext>
          </a:extLst>
        </cdr:cNvPr>
        <cdr:cNvSpPr/>
      </cdr:nvSpPr>
      <cdr:spPr>
        <a:xfrm xmlns:a="http://schemas.openxmlformats.org/drawingml/2006/main">
          <a:off x="70310" y="2234177"/>
          <a:ext cx="1392767" cy="392343"/>
        </a:xfrm>
        <a:prstGeom xmlns:a="http://schemas.openxmlformats.org/drawingml/2006/main" prst="rect">
          <a:avLst/>
        </a:prstGeom>
        <a:solidFill xmlns:a="http://schemas.openxmlformats.org/drawingml/2006/main">
          <a:srgbClr val="7030A0"/>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prioritaires</a:t>
          </a:r>
        </a:p>
      </cdr:txBody>
    </cdr:sp>
  </cdr:relSizeAnchor>
  <cdr:relSizeAnchor xmlns:cdr="http://schemas.openxmlformats.org/drawingml/2006/chartDrawing">
    <cdr:from>
      <cdr:x>0.00938</cdr:x>
      <cdr:y>0.59623</cdr:y>
    </cdr:from>
    <cdr:to>
      <cdr:x>0.1871</cdr:x>
      <cdr:y>0.68428</cdr:y>
    </cdr:to>
    <cdr:sp macro="" textlink="">
      <cdr:nvSpPr>
        <cdr:cNvPr id="47" name="Rectangle 8">
          <a:extLst xmlns:a="http://schemas.openxmlformats.org/drawingml/2006/main">
            <a:ext uri="{FF2B5EF4-FFF2-40B4-BE49-F238E27FC236}">
              <a16:creationId xmlns:a16="http://schemas.microsoft.com/office/drawing/2014/main" id="{6D58A4BE-99E1-4597-A28C-418C13DD3274}"/>
            </a:ext>
          </a:extLst>
        </cdr:cNvPr>
        <cdr:cNvSpPr/>
      </cdr:nvSpPr>
      <cdr:spPr>
        <a:xfrm xmlns:a="http://schemas.openxmlformats.org/drawingml/2006/main">
          <a:off x="73540" y="2657052"/>
          <a:ext cx="1392767" cy="392388"/>
        </a:xfrm>
        <a:prstGeom xmlns:a="http://schemas.openxmlformats.org/drawingml/2006/main" prst="rect">
          <a:avLst/>
        </a:prstGeom>
        <a:solidFill xmlns:a="http://schemas.openxmlformats.org/drawingml/2006/main">
          <a:schemeClr val="bg1">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 pertinentes</a:t>
          </a:r>
        </a:p>
      </cdr:txBody>
    </cdr:sp>
  </cdr:relSizeAnchor>
  <cdr:relSizeAnchor xmlns:cdr="http://schemas.openxmlformats.org/drawingml/2006/chartDrawing">
    <cdr:from>
      <cdr:x>0.00951</cdr:x>
      <cdr:y>0.69243</cdr:y>
    </cdr:from>
    <cdr:to>
      <cdr:x>0.18723</cdr:x>
      <cdr:y>0.78047</cdr:y>
    </cdr:to>
    <cdr:sp macro="" textlink="">
      <cdr:nvSpPr>
        <cdr:cNvPr id="48" name="Rectangle 9">
          <a:extLst xmlns:a="http://schemas.openxmlformats.org/drawingml/2006/main">
            <a:ext uri="{FF2B5EF4-FFF2-40B4-BE49-F238E27FC236}">
              <a16:creationId xmlns:a16="http://schemas.microsoft.com/office/drawing/2014/main" id="{5BCF42D7-FB30-4DE2-8DD1-05B6134A0C5E}"/>
            </a:ext>
          </a:extLst>
        </cdr:cNvPr>
        <cdr:cNvSpPr/>
      </cdr:nvSpPr>
      <cdr:spPr>
        <a:xfrm xmlns:a="http://schemas.openxmlformats.org/drawingml/2006/main">
          <a:off x="74493" y="3085747"/>
          <a:ext cx="1392768" cy="392342"/>
        </a:xfrm>
        <a:prstGeom xmlns:a="http://schemas.openxmlformats.org/drawingml/2006/main" prst="rect">
          <a:avLst/>
        </a:prstGeom>
        <a:pattFill xmlns:a="http://schemas.openxmlformats.org/drawingml/2006/main" prst="pct5">
          <a:fgClr>
            <a:schemeClr val="bg1">
              <a:lumMod val="50000"/>
            </a:schemeClr>
          </a:fgClr>
          <a:bgClr>
            <a:schemeClr val="bg1"/>
          </a:bgClr>
        </a:patt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Non</a:t>
          </a:r>
          <a:r>
            <a:rPr lang="fr-FR" sz="1200" b="1" baseline="0">
              <a:solidFill>
                <a:sysClr val="windowText" lastClr="000000"/>
              </a:solidFill>
            </a:rPr>
            <a:t> complétées</a:t>
          </a:r>
          <a:endParaRPr lang="fr-FR" sz="1200" b="1">
            <a:solidFill>
              <a:sysClr val="windowText" lastClr="000000"/>
            </a:solidFill>
          </a:endParaRPr>
        </a:p>
      </cdr:txBody>
    </cdr:sp>
  </cdr:relSizeAnchor>
  <cdr:relSizeAnchor xmlns:cdr="http://schemas.openxmlformats.org/drawingml/2006/chartDrawing">
    <cdr:from>
      <cdr:x>0.00873</cdr:x>
      <cdr:y>0.11653</cdr:y>
    </cdr:from>
    <cdr:to>
      <cdr:x>0.18645</cdr:x>
      <cdr:y>0.20458</cdr:y>
    </cdr:to>
    <cdr:sp macro="" textlink="">
      <cdr:nvSpPr>
        <cdr:cNvPr id="49" name="Rectangle 10">
          <a:extLst xmlns:a="http://schemas.openxmlformats.org/drawingml/2006/main">
            <a:ext uri="{FF2B5EF4-FFF2-40B4-BE49-F238E27FC236}">
              <a16:creationId xmlns:a16="http://schemas.microsoft.com/office/drawing/2014/main" id="{0C56F723-7C75-44E2-AB63-827D3231370C}"/>
            </a:ext>
          </a:extLst>
        </cdr:cNvPr>
        <cdr:cNvSpPr/>
      </cdr:nvSpPr>
      <cdr:spPr>
        <a:xfrm xmlns:a="http://schemas.openxmlformats.org/drawingml/2006/main">
          <a:off x="68498" y="523995"/>
          <a:ext cx="1395104" cy="395918"/>
        </a:xfrm>
        <a:prstGeom xmlns:a="http://schemas.openxmlformats.org/drawingml/2006/main" prst="rect">
          <a:avLst/>
        </a:prstGeom>
        <a:solidFill xmlns:a="http://schemas.openxmlformats.org/drawingml/2006/main">
          <a:schemeClr val="accent6">
            <a:lumMod val="75000"/>
          </a:schemeClr>
        </a:solidFill>
        <a:ln xmlns:a="http://schemas.openxmlformats.org/drawingml/2006/main" w="3175">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72000" tIns="36000" rIns="72000" bIns="3600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200" b="1">
              <a:solidFill>
                <a:sysClr val="windowText" lastClr="000000"/>
              </a:solidFill>
            </a:rPr>
            <a:t>Prioritaires</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97970</xdr:colOff>
      <xdr:row>2</xdr:row>
      <xdr:rowOff>206827</xdr:rowOff>
    </xdr:from>
    <xdr:to>
      <xdr:col>2</xdr:col>
      <xdr:colOff>1774370</xdr:colOff>
      <xdr:row>5</xdr:row>
      <xdr:rowOff>1007</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0" y="1132113"/>
          <a:ext cx="2405743" cy="24057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3</xdr:row>
      <xdr:rowOff>1</xdr:rowOff>
    </xdr:from>
    <xdr:to>
      <xdr:col>2</xdr:col>
      <xdr:colOff>2110468</xdr:colOff>
      <xdr:row>5</xdr:row>
      <xdr:rowOff>0</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2" y="1132115"/>
          <a:ext cx="2405742" cy="24057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50800</xdr:colOff>
      <xdr:row>3</xdr:row>
      <xdr:rowOff>0</xdr:rowOff>
    </xdr:from>
    <xdr:to>
      <xdr:col>2</xdr:col>
      <xdr:colOff>1886857</xdr:colOff>
      <xdr:row>4</xdr:row>
      <xdr:rowOff>2122714</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0"/>
          <a:ext cx="2407557" cy="24021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2107293</xdr:colOff>
      <xdr:row>5</xdr:row>
      <xdr:rowOff>0</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1" y="1132114"/>
          <a:ext cx="2405743" cy="24057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97970</xdr:colOff>
      <xdr:row>2</xdr:row>
      <xdr:rowOff>206827</xdr:rowOff>
    </xdr:from>
    <xdr:to>
      <xdr:col>2</xdr:col>
      <xdr:colOff>2090056</xdr:colOff>
      <xdr:row>4</xdr:row>
      <xdr:rowOff>2122713</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0" y="1132113"/>
          <a:ext cx="2394857" cy="239485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84667</xdr:colOff>
      <xdr:row>2</xdr:row>
      <xdr:rowOff>201083</xdr:rowOff>
    </xdr:from>
    <xdr:to>
      <xdr:col>2</xdr:col>
      <xdr:colOff>2055132</xdr:colOff>
      <xdr:row>4</xdr:row>
      <xdr:rowOff>2115306</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67" y="1143000"/>
          <a:ext cx="2425548" cy="23904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qacca0-my.sharepoint.com/Users/Utilisateur/Documents/3-Professionnel/&#201;co-conseil/Grille%20d'analyse/R&#233;vision%202014/grille_35_question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PP"/>
      <sheetName val="Modalités d'utilisation"/>
      <sheetName val="Grille"/>
      <sheetName val="Résultats"/>
      <sheetName val="Interprétation"/>
      <sheetName val="Contacts"/>
      <sheetName val="Citer ce document"/>
    </sheetNames>
    <sheetDataSet>
      <sheetData sheetId="0" refreshError="1"/>
      <sheetData sheetId="1" refreshError="1"/>
      <sheetData sheetId="2">
        <row r="6">
          <cell r="K6" t="str">
            <v>(--)</v>
          </cell>
        </row>
        <row r="7">
          <cell r="K7" t="str">
            <v>(-)</v>
          </cell>
        </row>
        <row r="8">
          <cell r="K8" t="str">
            <v>(0)</v>
          </cell>
        </row>
        <row r="9">
          <cell r="K9" t="str">
            <v>(+)</v>
          </cell>
        </row>
        <row r="10">
          <cell r="K10" t="str">
            <v>(++)</v>
          </cell>
        </row>
      </sheetData>
      <sheetData sheetId="3" refreshError="1"/>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YASMIN-IMENE BENBELAID" id="{72EC3374-AC1C-9D4F-8254-A37D9FA309FC}" userId="S::ybenbelaid@etu.uqac.ca::82efc476-f185-429d-b327-6154eb4da7a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9" dT="2024-09-30T00:23:20.35" personId="{72EC3374-AC1C-9D4F-8254-A37D9FA309FC}" id="{F5B26EDC-2618-BD45-B28B-A500FB0AC8D1}">
    <text xml:space="preserve">Est-ce qu’il existe des avantages sociaux pour les employés permanents? Est-ce qu’il y a d’autres types d’avantages offert aux employés? </text>
  </threadedComment>
</ThreadedComments>
</file>

<file path=xl/threadedComments/threadedComment10.xml><?xml version="1.0" encoding="utf-8"?>
<ThreadedComments xmlns="http://schemas.microsoft.com/office/spreadsheetml/2018/threadedcomments" xmlns:x="http://schemas.openxmlformats.org/spreadsheetml/2006/main">
  <threadedComment ref="D8" dT="2024-09-30T13:06:05.85" personId="{72EC3374-AC1C-9D4F-8254-A37D9FA309FC}" id="{A5C4C079-8122-FF49-BF39-2F7316371359}">
    <text>Quelles initiatives votre entreprise a-t-elle mises en place pour autonomiser les personnes issues de groupes marginalisés (femmes, personnes handicapées, minorités ethniques) dans le secteur du tourisme ?
Comment pouvez-vous adapter vos services pour répondre aux besoins spécifiques des clients ayant des besoins particuliers ?
Avez-vous des programmes de formation pour aider les personnes issues de milieux défavorisés à accéder à des emplois dans le secteur touristique ?
Comment garantissez-vous que toutes les personnes, indépendamment de leur statut économique ou de leur appartenance ethnique, aient accès aux mêmes opportunités dans votre entreprise ?
En quoi votre entreprise collabore-t-elle avec les communautés locales pour encourager l'intégration sociale et économique des groupes sous-représentés ?
Offrez-vous des formations à votre personnel sur la diversité et l'inclusion pour garantir un environnement accueillant pour tous les clients ?</text>
  </threadedComment>
  <threadedComment ref="D10" dT="2024-09-30T13:07:07.59" personId="{72EC3374-AC1C-9D4F-8254-A37D9FA309FC}" id="{95B5B253-F8E8-E442-8B46-5D6B3A125353}">
    <text>Est-ce que vous réalisez des révisions annuelles de vos politiques budgétaires, salariales et conditions de travail)?</text>
  </threadedComment>
  <threadedComment ref="D12" dT="2024-09-30T13:08:11.14" personId="{72EC3374-AC1C-9D4F-8254-A37D9FA309FC}" id="{33E38C85-6C5C-E64E-A6F6-F8B9DF7E6D63}">
    <text>Est-ce que vos enjeux sont adressés lors de la prise de décision des institutions étatiques? 
Est-ce que vous vous sentez entendu auprès des institutions?</text>
  </threadedComment>
</ThreadedComments>
</file>

<file path=xl/threadedComments/threadedComment11.xml><?xml version="1.0" encoding="utf-8"?>
<ThreadedComments xmlns="http://schemas.microsoft.com/office/spreadsheetml/2018/threadedcomments" xmlns:x="http://schemas.openxmlformats.org/spreadsheetml/2006/main">
  <threadedComment ref="D8" dT="2024-09-30T13:09:05.75" personId="{72EC3374-AC1C-9D4F-8254-A37D9FA309FC}" id="{CE179369-0DA4-E944-9383-8819AF15B8F3}">
    <text>Est-ce que vos sites sont accessibles par transport en commun ou mobilité douce (vélo)?
Est-ce que le transport est adapté pour les personnes avec des besoins particuliers?</text>
  </threadedComment>
  <threadedComment ref="D9" dT="2024-09-30T13:15:21.69" personId="{72EC3374-AC1C-9D4F-8254-A37D9FA309FC}" id="{8E36FDD5-414F-1F4C-878D-E50FA0D2ECD1}">
    <text>Comment votre entreprise intègre-t-elle les retours des communautés locales dans le processus de planification de nouveaux établissements touristiques ?
Quelles méthodes utilisez-vous pour recueillir les idées et les préoccupations des résidents concernant les projets touristiques ?
Avez-vous établi des partenariats avec des organisations locales, des gouvernements ou des groupes communautaires pour promouvoir une urbanisation durable ?
Quelles actions mettez-vous en place pour sensibiliser vos employés et vos clients à l'importance d'une urbanisation durable et intégrée ?
Comment votre entreprise tient-elle compte des écosystèmes locaux dans la planification et la gestion de vos établissements ?
Comment votre entreprise soutient-elle l'économie locale en utilisant des ressources et des services fournis par la communauté ?
Comment évaluez-vous l'impact de vos établissements touristiques sur la communauté et l'environnement local ?
Avez-vous mis en place des incitations pour encourager l'innovation en matière de durabilité et de gestion urbaine parmi vos employés et partenaires ?</text>
  </threadedComment>
  <threadedComment ref="D10" dT="2024-09-30T13:16:07.53" personId="{72EC3374-AC1C-9D4F-8254-A37D9FA309FC}" id="{8F92DF04-802E-D341-8818-5B011206FA35}">
    <text>Avez-vous des actions pour la protection et la préservation du patrimoine culturel et naturel de la région? Si oui lesquelles?</text>
  </threadedComment>
  <threadedComment ref="D11" dT="2024-09-30T13:18:27.86" personId="{72EC3374-AC1C-9D4F-8254-A37D9FA309FC}" id="{503DF376-14BE-064C-B577-AD0AA7008204}">
    <text>Avez-vous déjà eu des épisodes d’inondations au sein de votre entreprise? Si oui, comment votre infrastructure a été impacté?
Si non, êtes vous à risque de subir des inondations (ex: localisation près d’un cours d’eau)?</text>
  </threadedComment>
  <threadedComment ref="D12" dT="2024-09-30T13:22:34.98" personId="{72EC3374-AC1C-9D4F-8254-A37D9FA309FC}" id="{829CEAD6-D67E-6344-ACEF-239C495DFC49}">
    <text>Avez-vous réalisé une évaluation de l'impact environnemental de vos activités touristiques sur la qualité de l'air et la gestion des déchets ?
Comment sensibilisez-vous vos employés et vos clients à l'importance du recyclage et de la réduction des déchets ?
Est-ce que vous avez connu des enjeux de qualité de l’air suite aux feux de forêt?</text>
  </threadedComment>
  <threadedComment ref="D13" dT="2024-09-30T13:23:18.39" personId="{72EC3374-AC1C-9D4F-8254-A37D9FA309FC}" id="{FCE15DCA-BDC4-0044-9AD8-077ECCDA8806}">
    <text>Est-ce que vous offrez des espaces verts aux clients? Est-ce que ces espaces sont sécuritaires?</text>
  </threadedComment>
  <threadedComment ref="D14" dT="2024-09-30T13:29:52.34" personId="{72EC3374-AC1C-9D4F-8254-A37D9FA309FC}" id="{01F2D5F6-318C-C24B-A5A0-B5DF1CAAC30C}">
    <text>Quelles opportunités de collaboration avec des entreprises urbaines et rurales pouvez-vous identifier pour développer des offres touristiques intégrées ?
Comment pourriez-vous impliquer les acteurs locaux dans la création de circuits touristiques qui valorisent les spécificités régionales ?
Est-ce que vous avez des partenariats avec les entreprises situées en zone plus rurale?</text>
  </threadedComment>
  <threadedComment ref="D15" dT="2024-09-30T13:30:58.69" personId="{72EC3374-AC1C-9D4F-8254-A37D9FA309FC}" id="{D9CE5BDB-09B4-E341-A64E-7E50D8F4BA27}">
    <text>Est-ce que vous avez une politique DD ou un plan d’actions qui incluent l’utilisation rationnelle des ressources, de l’adaptation aux changements climatiques?</text>
  </threadedComment>
  <threadedComment ref="D16" dT="2024-09-30T13:31:58.73" personId="{72EC3374-AC1C-9D4F-8254-A37D9FA309FC}" id="{9E8CEE65-4C86-2B4B-9234-F2C76CC62534}">
    <text>Est-ce que vous avez déjà reçu de l’aide financière et technique pour la construction de bâtiments durables et résilients?</text>
  </threadedComment>
</ThreadedComments>
</file>

<file path=xl/threadedComments/threadedComment12.xml><?xml version="1.0" encoding="utf-8"?>
<ThreadedComments xmlns="http://schemas.microsoft.com/office/spreadsheetml/2018/threadedcomments" xmlns:x="http://schemas.openxmlformats.org/spreadsheetml/2006/main">
  <threadedComment ref="D7" dT="2024-09-30T13:35:36.91" personId="{72EC3374-AC1C-9D4F-8254-A37D9FA309FC}" id="{205DBC89-7185-2B43-AD75-81E67980B08A}">
    <text>Quelles pratiques actuelles en matière de consommation et de production sont les plus impactantes dans votre entreprise ?
Comment pouvez-vous prioriser l'approvisionnement en produits locaux et durables dans vos opérations ?
Avez-vous envisagé des partenariats avec des producteurs locaux pour réduire votre empreinte carbone ?
Comment pouvez-vous collaborer avec d'autres entreprises touristiques pour promouvoir des pratiques durables au sein de la région ?
Quelles pratiques avez-vous au sein de votre entreprise pour garantir la consommation et la production durable?</text>
  </threadedComment>
  <threadedComment ref="D8" dT="2024-09-30T13:37:31.62" personId="{72EC3374-AC1C-9D4F-8254-A37D9FA309FC}" id="{40D95755-3948-7849-B8A0-ADFF3D16E1ED}">
    <text>Quelles ressources naturelles (eau, énergie, biodiversité) utilisez-vous dans votre entreprise et comment suivez-vous leur consommation ?
Avez-vous évalué l'impact de vos activités sur les ressources naturelles locales ?
Quels objectifs spécifiques en matière de durabilité avez-vous définis pour réduire votre empreinte sur les ressources naturelles ?
Quelles pratiques de conservation des ressources naturelles avez-vous mises en place ou envisagez-vous d'implémenter ?
Comment vous assurez-vous que vos fournisseurs respectent des pratiques durables concernant l'utilisation des ressources naturelles ?</text>
  </threadedComment>
  <threadedComment ref="D9" dT="2024-09-30T13:40:43.94" personId="{72EC3374-AC1C-9D4F-8254-A37D9FA309FC}" id="{DDFCCC3A-033E-1C4F-8FE6-26E7CF1D86AA}">
    <text>Quel volume de déchets alimentaires générez-vous actuellement dans votre entreprise ?
Avez-vous mis en place un système pour mesurer et suivre vos déchets alimentaires au quotidien ?
Quelles étapes de votre chaîne d'approvisionnement contribuent le plus aux pertes alimentaires ?
Avez-vous identifié des fournisseurs qui pourraient améliorer la gestion des produits alimentaires pour réduire les déchets ?
Comment gérez-vous le stockage et la conservation des produits alimentaires pour minimiser le gaspillage ?
Quelles méthodes pouvez-vous adopter pour prolonger la durée de conservation des aliments (par exemple, techniques de conservation, emballages appropriés) ?
Comment élaborez-vous vos menus pour éviter le gaspillage alimentaire ?
Comment pouvez-vous sensibiliser vos clients à l'importance de la réduction des déchets alimentaires ?
Quelles initiatives pouvez-vous mettre en place pour encourager vos clients à prendre des portions appropriées et à éviter le gaspillage ?</text>
  </threadedComment>
  <threadedComment ref="D10" dT="2024-09-30T13:43:39.38" personId="{72EC3374-AC1C-9D4F-8254-A37D9FA309FC}" id="{258768B9-BA35-FA41-89D5-9B6E2BAF63E1}">
    <text xml:space="preserve">Quels types de produits chimiques utilisez-vous dans votre entreprise (nettoyants, pesticides, etc.) ?
Avez-vous envisagé d’utiliser des alternatives écologiques ou moins toxiques aux produits chimiques traditionnels ?
Quels critères utilisez-vous pour sélectionner des produits chimiques respectueux de l'environnement ?
Offrez-vous une formation à vos employés sur la manipulation sécuritaire des produits chimiques et l'importance de la gestion des déchets ?
Quelles mesures prenez-vous pour assurer un stockage sûr et approprié des produits chimiques et des déchets dangereux ?
</text>
  </threadedComment>
  <threadedComment ref="D11" dT="2024-09-30T13:46:08.60" personId="{72EC3374-AC1C-9D4F-8254-A37D9FA309FC}" id="{1D53037E-4E4E-E744-B9F9-AF4455468B0E}">
    <text>Quels types de déchets votre entreprise génère-t-elle (déchets alimentaires, emballages, déchets plastiques, etc.) ?
Avez-vous réalisé une analyse des déchets pour comprendre leur composition et identifier les principales sources de déchets ?
Quelles initiatives avez-vous mises en place pour éviter la production de déchets à la source ?
Quels efforts faites-vous pour diminuer la quantité de déchets produits dans vos opérations quotidiennes ?</text>
  </threadedComment>
  <threadedComment ref="D12" dT="2024-09-30T13:48:00.81" personId="{72EC3374-AC1C-9D4F-8254-A37D9FA309FC}" id="{6AD5D61D-0841-8642-9A54-B8F0E7F67B59}">
    <text>Est-ce que vous produisez des rapports annuellement? Si oui, est-ce que vous intégrez vos pratiques durables au sein des rapports?
Comment définissez-vous la responsabilité sociale et environnementale au sein de votre entreprise ?
Quels objectifs spécifiques en matière de durabilité avez-vous fixés pour votre entreprise ?
Quels canaux utilisez-vous pour communiquer vos initiatives de durabilité à vos clients et parties prenantes ?</text>
  </threadedComment>
  <threadedComment ref="D14" dT="2024-09-30T13:49:43.48" personId="{72EC3374-AC1C-9D4F-8254-A37D9FA309FC}" id="{68E3C79B-74D4-604A-B881-6D29547D2FDD}">
    <text>Avez-vous évalué les besoins en formation de vos employés en matière de développement durable ?
Quelles compétences spécifiques souhaitez-vous que vos employés acquièrent concernant la durabilité ?
Quels types de programmes de formation sur le développement durable proposez-vous à vos employés ?
Quelles stratégies utilisez-vous pour sensibiliser vos employés à l'importance du développement durable ?
Vos employés ont-ils accès à des ressources et des outils d'information sur le développement durable (manuels, webinaires, articles, etc.) ?</text>
  </threadedComment>
  <threadedComment ref="D15" dT="2024-09-30T13:50:44.40" personId="{72EC3374-AC1C-9D4F-8254-A37D9FA309FC}" id="{73676B89-9069-E649-AAF6-6DC342AD6240}">
    <text>Est-ce que vous avez du soutien afin d’orienter vos pratiques vers des modes de consommation et de production plus durables?</text>
  </threadedComment>
  <threadedComment ref="D16" dT="2024-09-30T13:51:36.42" personId="{72EC3374-AC1C-9D4F-8254-A37D9FA309FC}" id="{7DF51841-5B58-F541-A0D0-AFCE7517CA14}">
    <text>L’entreprise aura accès aux outils pour établir un diagnostic en développement durable et analyser les politiques ou projets en place: GPC-ODD, GADD</text>
  </threadedComment>
</ThreadedComments>
</file>

<file path=xl/threadedComments/threadedComment13.xml><?xml version="1.0" encoding="utf-8"?>
<ThreadedComments xmlns="http://schemas.microsoft.com/office/spreadsheetml/2018/threadedcomments" xmlns:x="http://schemas.openxmlformats.org/spreadsheetml/2006/main">
  <threadedComment ref="D7" dT="2024-09-30T13:54:58.12" personId="{72EC3374-AC1C-9D4F-8254-A37D9FA309FC}" id="{20C2E693-C21E-0143-919F-2F6B4F6EF787}">
    <text>Quelles sont les principales menaces climatiques identifiées pour votre entreprise ?
Disposez-vous d'un plan d'urgence pour faire face aux catastrophes naturelles (inondations, tempêtes, etc.) ?
Comment assurez-vous que tous les employés sont informés et préparés à réagir en cas d'événement climatique ?
Quelles mesures avez-vous prises pour adapter vos infrastructures aux effets du changement climatique (ex. : renforcement des bâtiments, amélioration du drainage) ?
Comment gérez-vous vos ressources en eau et en énergie pour faire face aux fluctuations climatiques ?
Collaborez-vous avec d'autres entreprises touristiques ou organisations locales pour renforcer la résilience collective face aux impacts climatiques ?</text>
  </threadedComment>
  <threadedComment ref="D8" dT="2024-09-30T13:55:40.08" personId="{72EC3374-AC1C-9D4F-8254-A37D9FA309FC}" id="{10F6B5A3-85C2-4145-84CE-F8C6038C8969}">
    <text>Est-ce que vous avez des mesures relatives aux changements climatiques dans les politiques, les stratégies et planification du tourisme?</text>
  </threadedComment>
  <threadedComment ref="D9" dT="2024-09-30T13:57:51.63" personId="{72EC3374-AC1C-9D4F-8254-A37D9FA309FC}" id="{52978DFE-A864-4E44-9A0C-CB65F78F9201}">
    <text>Quelles sont les principales lacunes en matière de connaissances sur les changements climatiques au sein de votre équipe ?
Quels types de programmes de formation avez-vous mis en place pour sensibiliser vos employés aux impacts des changements climatiques ?
Collaborez-vous avec des institutions académiques ou des organisations de recherche pour développer des ressources éducatives sur le changement climatique ?
Avez-vous envisagé d'organiser des ateliers ou des séminaires en partenariat avec des experts sur les questions climatiques ?
Comment informez-vous vos clients sur les initiatives que vous prenez pour atténuer l'impact environnemental et vous adapter aux changements climatiques ?</text>
  </threadedComment>
  <threadedComment ref="D11" dT="2024-09-30T14:00:57.82" personId="{72EC3374-AC1C-9D4F-8254-A37D9FA309FC}" id="{4BEC1C70-CAC6-6145-B592-CDF92F3C93ED}">
    <text>Est-ce que vous avez des ressources financières et techniques pour les entreprises plus vulnérables de votre région ?
Avez-vous établi des partenariats avec des ONG ou des agences gouvernementales pour promouvoir le renforcement des capacités au sein des communautés vulnérables ?
Est-ce que vous avez du soutien de la part du gouvernement pour renforcer vos connaissances en termes de changements climatiques?</text>
  </threadedComment>
</ThreadedComments>
</file>

<file path=xl/threadedComments/threadedComment14.xml><?xml version="1.0" encoding="utf-8"?>
<ThreadedComments xmlns="http://schemas.microsoft.com/office/spreadsheetml/2018/threadedcomments" xmlns:x="http://schemas.openxmlformats.org/spreadsheetml/2006/main">
  <threadedComment ref="D7" dT="2024-09-30T14:01:29.50" personId="{72EC3374-AC1C-9D4F-8254-A37D9FA309FC}" id="{C9403ABB-EF2E-C345-B2A6-D2B70F43822D}">
    <text>Est-ce qu’il y a un risque que vos activités polluent les eaux?</text>
  </threadedComment>
  <threadedComment ref="D8" dT="2024-09-30T14:03:08.57" personId="{72EC3374-AC1C-9D4F-8254-A37D9FA309FC}" id="{B66C935A-6BA9-BA45-9ABE-C3F3B3C2C974}">
    <text>Quelles sont les activités de votre entreprise qui pourraient avoir un impact sur les écosystèmes marins et côtiers ?
Quelles mesures avez-vous mises en place pour minimiser votre empreinte écologique sur les écosystèmes marins et côtiers ?
Participez-vous à des initiatives de restauration des écosystèmes marins, comme la replantation de coraux ou la réhabilitation des zones humides ?
Comment sensibilisez-vous vos employés et vos clients à l'importance de la protection des écosystèmes marins ?</text>
  </threadedComment>
  <threadedComment ref="D10" dT="2024-09-30T14:05:09.28" personId="{72EC3374-AC1C-9D4F-8254-A37D9FA309FC}" id="{F8C37E20-F149-7F42-85B3-17C0D522126B}">
    <text>Comment assurez-vous la conformité de vos activités aux lois sur la pêche dans votre région ?
Avez-vous établi des partenariats avec des pêcheurs locaux pour promouvoir des pratiques de pêche durables ?
Travaillez-vous uniquement avec des fournisseurs qui respectent les normes de durabilité et qui peuvent prouver l'origine durable de leurs produits ?
Comment sensibilisez-vous vos clients à l'importance de la consommation de poissons provenant de sources durables ?</text>
  </threadedComment>
  <threadedComment ref="D11" dT="2024-09-30T14:06:31.87" personId="{72EC3374-AC1C-9D4F-8254-A37D9FA309FC}" id="{5C3FEC8E-DB90-B546-885C-0568C14300D2}">
    <text>Êtes-vous conscient des zones marines et côtières sensibles dans votre région et de leur importance écologique ?
Comment intégrez-vous les données scientifiques dans vos pratiques de gestion des zones marines et côtières ?
Avez-vous établi des partenariats avec des chercheurs ou des institutions académiques pour mieux comprendre l'écosystème marin ?
Comment collaborez-vous avec des experts pour améliorer vos pratiques de préservation ?
Comment sensibilisez-vous vos clients à l'importance de la préservation des zones marines et côtières ?</text>
  </threadedComment>
  <threadedComment ref="D12" dT="2024-09-30T14:08:00.28" personId="{72EC3374-AC1C-9D4F-8254-A37D9FA309FC}" id="{284D054A-FEE6-D046-84D7-50C766157980}">
    <text>Êtes-vous conscient des types de subventions qui existent dans le secteur de la pêche et de leur impact sur la durabilité des ressources marines ?
Avez-vous réfléchi à l'impact de la surcapacité de la flotte de pêche sur les écosystèmes marins et sur votre activité touristique ?
Quelles mesures prenez-vous pour encourager vos partenaires de pêche à adopter des pratiques durables et responsables ?</text>
  </threadedComment>
  <threadedComment ref="D15" dT="2024-09-30T14:09:00.45" personId="{72EC3374-AC1C-9D4F-8254-A37D9FA309FC}" id="{63022806-D28F-C14C-9AF6-2F84A69BE5AC}">
    <text>Quelles mesures prenez-vous pour vous assurer que les petits pêcheurs ont un accès équitable aux ressources marines dans votre région ?
Avez-vous établi des partenariats avec des coopératives de pêche ou des organisations de petits pêcheurs pour renforcer leur position sur le marché ?</text>
  </threadedComment>
</ThreadedComments>
</file>

<file path=xl/threadedComments/threadedComment15.xml><?xml version="1.0" encoding="utf-8"?>
<ThreadedComments xmlns="http://schemas.microsoft.com/office/spreadsheetml/2018/threadedcomments" xmlns:x="http://schemas.openxmlformats.org/spreadsheetml/2006/main">
  <threadedComment ref="D7" dT="2024-09-30T14:11:33.38" personId="{72EC3374-AC1C-9D4F-8254-A37D9FA309FC}" id="{FBFDD705-700F-E846-A9B6-43B93425165F}">
    <text>Quelles initiatives votre entreprise a-t-elle mises en place pour restaurer les écosystèmes locaux, tels que les forêts et les zones humides ?
Comment votre entreprise peut-elle collaborer avec des organisations environnementales pour soutenir la restauration des écosystèmes ?
Avez-vous envisagé d’intégrer des activités touristiques qui mettent en valeur la biodiversité locale tout en sensibilisant les visiteurs à l’importance de ces écosystèmes ?
Comment gérez-vous les déchets générés par vos activités pour minimiser leur impact sur les écosystèmes environnants ?
Comment votre entreprise peut-elle contribuer à l’éducation des visiteurs sur l’importance de la conservation des écosystèmes terrestres et d'eau douce ?</text>
  </threadedComment>
  <threadedComment ref="D8" dT="2024-09-30T14:13:11.90" personId="{72EC3374-AC1C-9D4F-8254-A37D9FA309FC}" id="{94DF480B-DF25-2248-9BAB-953B57AF9FEC}">
    <text>Quels sont les défis que vous rencontrez dans la promotion d'une gestion durable des forêts et comment comptez-vous les surmonter ?
Quelles pratiques de gestion durable des forêts votre entreprise a-t-elle adoptées dans ses opérations ?
Comment votre entreprise contribue-t-elle à la sensibilisation des visiteurs à l'importance de la préservation des forêts ?
Avez-vous envisagé des partenariats avec des organisations locales pour participer à des projets de reboisement ou de restauration des forêts ?
Comment mesurez-vous l'impact environnemental de vos activités sur les forêts environnantes ?</text>
  </threadedComment>
  <threadedComment ref="D9" dT="2024-09-30T14:14:28.44" personId="{72EC3374-AC1C-9D4F-8254-A37D9FA309FC}" id="{4B857F24-86F7-454B-A405-79B47C34A8C4}">
    <text>Est-ce que vous avez déjà connu des épisodes de sols dégradés, notamment par les inondations? 
Si oui, quelles mesures avez-vous mis en place pour restaurer les sols?</text>
  </threadedComment>
  <threadedComment ref="D10" dT="2024-09-30T14:16:27.08" personId="{72EC3374-AC1C-9D4F-8254-A37D9FA309FC}" id="{B4B26D02-75AC-1944-BF24-2FA2F3156DFF}">
    <text>Est-ce que vous avez des écosystèmes montagneux proche de votre entreprise? 
Quelles mesures avez-vous mises en place pour protéger la biodiversité dans les écosystèmes montagneux ?
Comment sensibilisez-vous vos clients à l'importance de la conservation des montagnes et de leur biodiversité ?
Quels partenariats avez-vous établis avec des organisations environnementales pour promouvoir la conservation des écosystèmes montagneux ?
Quelles initiatives de restauration écologique ou de protection de la faune et de la flore montagnardes avez-vous lancées ou soutenues ?</text>
  </threadedComment>
  <threadedComment ref="D11" dT="2024-09-30T14:19:10.97" personId="{72EC3374-AC1C-9D4F-8254-A37D9FA309FC}" id="{08CE1D93-D373-9B46-8BF0-95B1681E7C55}">
    <text>Est-ce que vous avez des espaces menacées sur votre site? 
Quelles actions concrètes avez-vous mises en place pour réduire votre empreinte écologique et la dégradation du milieu naturel ?
Comment évaluez-vous l'impact de vos activités touristiques sur la biodiversité locale et les espèces menacées ?
Quels protocoles avez-vous adoptés pour garantir que vos opérations ne nuisent pas aux habitats naturels des espèces en danger ?
Comment sensibilisez-vous vos clients à l'importance de la conservation de la biodiversité et des espèces menacées ?</text>
  </threadedComment>
  <threadedComment ref="D15" dT="2024-09-30T14:24:02.35" personId="{72EC3374-AC1C-9D4F-8254-A37D9FA309FC}" id="{AC445EE5-CD90-A941-BE60-94A611AC01D5}">
    <text>Comment votre entreprise prend-elle en compte la biodiversité locale lors de la planification de nouvelles activités ou infrastructures touristiques ?
Avez-vous effectué une évaluation de l'impact environnemental de vos projets touristiques pour identifier les risques pour les écosystèmes locaux ?
Comment pouvez-vous collaborer avec les autorités locales pour garantir que la planification touristique respecte et protège les habitats naturels ?
Quels sont les principaux écosystèmes de votre région, et comment votre entreprise contribue-t-elle à leur préservation dans vos pratiques et offres touristiques ?</text>
  </threadedComment>
  <threadedComment ref="D16" dT="2024-09-30T14:26:47.17" personId="{72EC3374-AC1C-9D4F-8254-A37D9FA309FC}" id="{A1115485-781D-7340-9BFA-3BE0DCB31EFC}">
    <text>Est-ce que vous avez reçu des subventions pour la préservation de la biodiversité et des écosystèmes?
Avez-vous exploré des partenariats avec des ONG ou des organismes gouvernementaux pour bénéficier de subventions ou de fonds pour la conservation ?
tes-vous en mesure de proposer des produits ou des services touristiques qui génèrent des revenus destinés à des projets de protection de l'environnement ?</text>
  </threadedComment>
  <threadedComment ref="D17" dT="2024-09-30T14:28:38.86" personId="{72EC3374-AC1C-9D4F-8254-A37D9FA309FC}" id="{9F8EB13E-BAEA-0F44-8C67-DBA6AC57D9AB}">
    <text>Avez-vous envisagé d'établir des partenariats avec des organisations environnementales pour bénéficier de leur expertise en gestion forestière et reboisement ?
Comment pouvez-vous intégrer des pratiques de gestion durable des forêts dans vos opérations touristiques pour attirer des financements et des subventions ?
Comment allez-vous sensibiliser vos clients à l'importance de la gestion durable des forêts et à la nécessité de soutenir vos initiatives de reboisement ?</text>
  </threadedComment>
</ThreadedComments>
</file>

<file path=xl/threadedComments/threadedComment16.xml><?xml version="1.0" encoding="utf-8"?>
<ThreadedComments xmlns="http://schemas.microsoft.com/office/spreadsheetml/2018/threadedcomments" xmlns:x="http://schemas.openxmlformats.org/spreadsheetml/2006/main">
  <threadedComment ref="D11" dT="2024-09-30T14:29:37.11" personId="{72EC3374-AC1C-9D4F-8254-A37D9FA309FC}" id="{70D42AD8-0AF9-724F-9392-B41A2E2836BF}">
    <text>Avez-vous déjà eu des enjeux de corruption ? 
Quels mécanismes avez-vous en place pour éviter la corruption au sein de l’entreprise?</text>
  </threadedComment>
  <threadedComment ref="D12" dT="2024-09-30T14:31:07.09" personId="{72EC3374-AC1C-9D4F-8254-A37D9FA309FC}" id="{7099F2B0-3C3F-DE42-9A91-B878A9C0D534}">
    <text>Quelles pratiques de gestion pouvez-vous mettre en œuvre pour garantir la transparence dans vos opérations et vos finances ?
Comment pouvez-vous mesurer et évaluer l'efficacité de vos opérations afin d'améliorer continuellement vos services et processus ?
Avez-vous mis en place des mécanismes de rétroaction pour recueillir les avis et suggestions de vos employés et de vos clients ?
Comment allez-vous assurer la responsabilité sociale de votre entreprise envers les communautés locales et l'environnement ?
Comment pouvez-vous établir des partenariats avec d'autres entreprises et organisations pour promouvoir des pratiques responsables et transparentes dans le secteur du tourisme ?</text>
  </threadedComment>
  <threadedComment ref="D13" dT="2024-09-30T14:32:36.42" personId="{72EC3374-AC1C-9D4F-8254-A37D9FA309FC}" id="{612ED763-7CDF-C84B-BF47-A68427BC63DE}">
    <text xml:space="preserve">Comment pouvez-vous encourager un climat de confiance et d'ouverture au sein de votre équipe pour favoriser la prise de décision collaborative ?
Quelles méthodes de consultation allez-vous mettre en place pour recueillir les idées et les opinions de tous les employés dans le processus décisionnel ?
</text>
  </threadedComment>
  <threadedComment ref="D14" dT="2024-09-30T14:34:57.92" personId="{72EC3374-AC1C-9D4F-8254-A37D9FA309FC}" id="{4053C124-9AB8-804C-9994-B1FEF662E3A0}">
    <text>Quelles plateformes régionales ou internationales pouvez-vous rejoindre pour représenter les intérêts des PME touristiques ?
Est-ce que vous participez à la gouvernance régionale (exemple: évènement de l’ATR, assises de l’Alliance Touristique) 
Avez-vous des représentants désignés pour participer à des réunions ou des forums régionaux ?
Comment pouvez-vous encourager vos employés et partenaires à s'impliquer dans des initiatives de gouvernance au niveau régional ?</text>
  </threadedComment>
  <threadedComment ref="D16" dT="2024-09-30T14:38:05.51" personId="{72EC3374-AC1C-9D4F-8254-A37D9FA309FC}" id="{C3400FE4-2907-CF46-B0D2-6DDB01695DF6}">
    <text>Quelles mesures avez-vous mises en place pour garantir que les informations sur vos services, vos prix et vos politiques soient facilement accessibles et compréhensibles pour le public ?
Comment assurez-vous que les clients et les parties prenantes soient informés de leurs droits, notamment en matière de protection des données personnelles et de sécurité ?
Offrez-vous des formations ou des ressources à vos employés pour qu'ils puissent comprendre et respecter les droits des clients en matière d'accès à l'information ?</text>
  </threadedComment>
</ThreadedComments>
</file>

<file path=xl/threadedComments/threadedComment2.xml><?xml version="1.0" encoding="utf-8"?>
<ThreadedComments xmlns="http://schemas.microsoft.com/office/spreadsheetml/2018/threadedcomments" xmlns:x="http://schemas.openxmlformats.org/spreadsheetml/2006/main">
  <threadedComment ref="D9" dT="2024-09-30T00:25:50.33" personId="{72EC3374-AC1C-9D4F-8254-A37D9FA309FC}" id="{45E0B923-66F9-D242-82AC-E251DE62B75B}">
    <text>Quels partenariats actuels ou potentiels avez-vous avec des petits producteurs alimentaires, des éleveurs ou des pêcheurs locaux ?
Comment pouvez-vous renforcer ces partenariats pour mettre en valeur leurs produits dans vos offres touristiques ?
Comment pourriez-vous intégrer les produits locaux dans vos expériences touristiques (restaurants, visites guidées, ateliers de transformation alimentaire) ?
Comment pouvez-vous encourager la participation des femmes et des communautés autochtones dans vos initiatives agrotouristiques ?
Quelles mesures pouvez-vous prendre pour assurer que les producteurs locaux bénéficient économiquement des activités agrotouristiques que vous organisez ?</text>
  </threadedComment>
  <threadedComment ref="D10" dT="2024-09-30T00:28:20.02" personId="{72EC3374-AC1C-9D4F-8254-A37D9FA309FC}" id="{3365BFA7-1422-4F41-B57D-F15DC3DA84EA}">
    <text>Comment intégrez-vous l'agriculture biologique ou d'autres méthodes respectueuses de l'environnement dans vos activités touristiques ?
Avez-vous envisagé de collaborer avec des agriculteurs pour intégrer la biodiversité dans vos visites (par exemple, en sensibilisant les visiteurs à la faune et à la flore locales) ?
Comment aidez-vous les petits producteurs à s'adapter aux changements climatiques dans leurs pratiques agricoles (ex. utilisation de cultures résistantes à la sécheresse, systèmes d'irrigation durables) ?
Vos activités touristiques intègrent-elles des initiatives pour sensibiliser les visiteurs aux impacts des changements climatiques sur l’agriculture locale et les écosystèmes ?
Quels types de mesures de résilience sont en place pour aider les producteurs locaux à se préparer aux phénomènes météorologiques extrêmes, tels que les inondations ou les sécheresses ?
Comment vos activités touristiques contribuent-elles à la création d’un réseau de producteurs et d’agriculteurs locaux qui partagent des pratiques alimentaires durables ?
Existe-t-il des possibilités pour travailler avec des experts en agriculture durable ou en environnement afin d’aider les producteurs locaux à améliorer leur productivité tout en préservant les écosystèmes ?
Comment pouvez-vous encourager et soutenir les producteurs locaux dans la mise en œuvre de pratiques agricoles résilientes et respectueuses de l'environnement ?</text>
  </threadedComment>
  <threadedComment ref="D11" dT="2024-09-30T00:30:33.80" personId="{72EC3374-AC1C-9D4F-8254-A37D9FA309FC}" id="{5993D01F-BD8D-6344-BA4D-28CC6A0FF551}">
    <text>Comment votre entreprise collabore-t-elle avec les agriculteurs et éleveurs locaux pour promouvoir et préserver la diversité génétique des semences, des cultures et des races animales locales ?
Avez-vous envisagé de travailler avec des banques de semences ou des initiatives de conservation pour sensibiliser les visiteurs à la préservation de la biodiversité agricole ?
Comment pouvez-vous valoriser et promouvoir les pratiques agricoles traditionnelles qui préservent la biodiversité, par exemple les techniques locales de culture ou d’élevage respectueuses des écosystèmes ?
Y a-t-il des artisans locaux, des agriculteurs ou des éleveurs qui pourraient partager leur savoir-faire avec les visiteurs dans le cadre de votre offre touristique ?
Comment pourriez-vous sensibiliser les visiteurs à l’importance de ce savoir traditionnel pour la préservation de la biodiversité locale ?
Comment travaillez-vous avec les communautés autochtones ou locales pour garantir que leur savoir traditionnel sur les ressources génétiques soit respecté et mis en valeur ?
vez-vous exploré des collaborations avec des centres de conservation des semences ou des banques de gènes régionales pour aider à sensibiliser le public à la nécessité de protéger la diversité des espèces végétales et animales ?</text>
  </threadedComment>
  <threadedComment ref="D12" dT="2024-09-30T00:32:58.12" personId="{72EC3374-AC1C-9D4F-8254-A37D9FA309FC}" id="{17BC8CCC-1809-CC40-BED6-822809B9D3E7}">
    <text>Comment votre entreprise pourrait-elle contribuer à l'amélioration de l'infrastructure rurale (routes, accès à l'eau, électricité, internet) dans les communautés locales où elle opère ?
Votre entreprise travaille-t-elle avec des exploitations agricoles locales qui pourraient bénéficier d'une amélioration des infrastructures de transport, de stockage ou de distribution ?
Comment pourriez-vous soutenir les services de recherche et de vulgarisation agricoles locaux pour encourager l'innovation dans les pratiques agricoles et améliorer la productivité des petites exploitations familiales ?
Est-ce que votre entreprise collabore avec des centres de recherche agricole ou des universités locales pour promouvoir la recherche appliquée dans le domaine de l’agriculture durable ?
Comment votre entreprise peut-elle encourager l'adoption de technologies agricoles innovantes par les agriculteurs locaux pour améliorer la résilience aux changements climatiques et accroître la productivité ?
Existe-t-il des opportunités pour financer ou cofinancer des initiatives locales qui favorisent l'introduction de ces technologies dans le cadre de vos activités touristiques ?</text>
  </threadedComment>
</ThreadedComments>
</file>

<file path=xl/threadedComments/threadedComment3.xml><?xml version="1.0" encoding="utf-8"?>
<ThreadedComments xmlns="http://schemas.microsoft.com/office/spreadsheetml/2018/threadedcomments" xmlns:x="http://schemas.openxmlformats.org/spreadsheetml/2006/main">
  <threadedComment ref="D12" dT="2024-09-30T00:33:42.44" personId="{72EC3374-AC1C-9D4F-8254-A37D9FA309FC}" id="{FCF56F55-921A-7E44-98B3-18C97F48DA12}">
    <text xml:space="preserve">Est-ce que l’entreprise a une politique de santé et sécurité ? 
Avez-vous des enjeux de sécurité routière? </text>
  </threadedComment>
  <threadedComment ref="D14" dT="2024-09-30T00:35:13.19" personId="{72EC3374-AC1C-9D4F-8254-A37D9FA309FC}" id="{DE56C786-8128-6140-9F3A-1EB28683C630}">
    <text>Avez-vous des avantages sociaux? 
Est-ce que les avantages couvrent les risques financiers et santé (notamment dentiste,  psychologue, etc.?)</text>
  </threadedComment>
  <threadedComment ref="D15" dT="2024-09-30T00:36:51.99" personId="{72EC3374-AC1C-9D4F-8254-A37D9FA309FC}" id="{1233B4E3-BEF5-EA4E-BB19-C1221363B533}">
    <text>Est-ce que vous utilisez des substances chimiques dangereuses? Si oui comment se fait l’entreposage? 
Avez-vous déjà eu des accidents ou décès suite aux substances chimiques dangereuses? 
Est-ce qu’il y a des risques de retrouver ces substances dans l’air, l’eau ou le sol?</text>
  </threadedComment>
  <threadedComment ref="D19" dT="2024-09-30T00:38:04.75" personId="{72EC3374-AC1C-9D4F-8254-A37D9FA309FC}" id="{A2073708-CA97-D14F-B5B2-8037E5E25523}">
    <text>Advenant demain qu’il y ait une autre pandémie comme celle du COVID-19, est-ce que vous sentez que vous êtes assez préparés? 
Avez-vous des protocoles en place et des mesures pour la gestion des risques sanitaires?</text>
  </threadedComment>
</ThreadedComments>
</file>

<file path=xl/threadedComments/threadedComment4.xml><?xml version="1.0" encoding="utf-8"?>
<ThreadedComments xmlns="http://schemas.microsoft.com/office/spreadsheetml/2018/threadedcomments" xmlns:x="http://schemas.openxmlformats.org/spreadsheetml/2006/main">
  <threadedComment ref="D9" dT="2024-09-30T00:39:11.37" personId="{72EC3374-AC1C-9D4F-8254-A37D9FA309FC}" id="{3F9102AA-3431-2D4C-97B2-81194FE000E1}">
    <text>Offrez-vous de la formation continue aux employés? Si oui quel type de formations? Si non avez-vous des activités spécifiques qui pourraient rentrer dans cette catégorie (participation à des colloques?)</text>
  </threadedComment>
  <threadedComment ref="D10" dT="2024-09-30T00:39:59.54" personId="{72EC3374-AC1C-9D4F-8254-A37D9FA309FC}" id="{5366E596-0649-BE40-8FB7-44E119BE644C}">
    <text>Avez-vous des enjeux pour recruter de la main d’oeuvre? Si oui pour quel type de postes? 
Est-ce que vous estimez que les employés ont les compétences nécessaires pour occuper leurs postes ?</text>
  </threadedComment>
  <threadedComment ref="D13" dT="2024-09-30T00:40:41.92" personId="{72EC3374-AC1C-9D4F-8254-A37D9FA309FC}" id="{50B1219B-F91F-474D-8055-55454452625B}">
    <text>Est-ce que tous les employés et les membres de l’entreprise ont les connaissances et les compétences nécessaire pour promouvoir le développement durable?</text>
  </threadedComment>
  <threadedComment ref="D15" dT="2024-09-30T00:41:27.67" personId="{72EC3374-AC1C-9D4F-8254-A37D9FA309FC}" id="{40D1148A-C8E9-AC4F-85F7-507FA05B86FF}">
    <text>Est-ce que vous offrez des bourses aux étudiants? Si non est-ce que vous offrez des stages ? 
Quels liens avez-vous avec le milieu scolaire et académique?</text>
  </threadedComment>
</ThreadedComments>
</file>

<file path=xl/threadedComments/threadedComment5.xml><?xml version="1.0" encoding="utf-8"?>
<ThreadedComments xmlns="http://schemas.microsoft.com/office/spreadsheetml/2018/threadedcomments" xmlns:x="http://schemas.openxmlformats.org/spreadsheetml/2006/main">
  <threadedComment ref="D7" dT="2024-09-30T00:42:31.64" personId="{72EC3374-AC1C-9D4F-8254-A37D9FA309FC}" id="{6EE27481-311D-4A41-97A2-9E82FC4F00ED}">
    <text>Avez-vous déjà connu des formes de discriminations à l’égard des femmes au sein des employés mais aussi avec les clients? 
Avez-vous une politique écrite contre le harcèlement au travail?</text>
  </threadedComment>
  <threadedComment ref="D8" dT="2024-09-30T00:43:02.84" personId="{72EC3374-AC1C-9D4F-8254-A37D9FA309FC}" id="{9D20C305-6B9C-D344-AB08-C9DAD7FCD668}">
    <text>Avez-vous déjà connu des formes de violences à l’égard des femmes au sein des employés mais aussi avec les clients? 
Avez-vous une politique écrite contre le harcèlement au travail?</text>
  </threadedComment>
  <threadedComment ref="D11" dT="2024-09-30T00:44:11.99" personId="{72EC3374-AC1C-9D4F-8254-A37D9FA309FC}" id="{EBDAEEE2-F414-CD4A-A1C4-63ECC11C3044}">
    <text>Est-ce que toutes les femmes ont les mêmes accès aux fonction de direction? 
Quel est la répartition hommes/femmes dans les postes de direction?</text>
  </threadedComment>
  <threadedComment ref="D13" dT="2024-09-30T00:45:02.39" personId="{72EC3374-AC1C-9D4F-8254-A37D9FA309FC}" id="{C381DC2B-170C-6147-A6CF-9ED52667A672}">
    <text>Si vous avez des enjeux d’accès aux opportunités et aux ressources, est-ce que vous avez des réformes en place ou un plan d’actions pour y pallier</text>
  </threadedComment>
  <threadedComment ref="D14" dT="2024-09-30T00:45:41.86" personId="{72EC3374-AC1C-9D4F-8254-A37D9FA309FC}" id="{9992E090-F559-CF4E-95C2-A55590E2484B}">
    <text>Comment utilisez-vous les technologies de l’informatique et des communications? Les réseaux sociaux?</text>
  </threadedComment>
  <threadedComment ref="D15" dT="2024-09-30T00:46:12.54" personId="{72EC3374-AC1C-9D4F-8254-A37D9FA309FC}" id="{B5C84965-FCA9-1B4E-848D-E79247F730AC}">
    <text>Avez-vous une politique écrite pour la promotion de l’égalité des sexes?</text>
  </threadedComment>
</ThreadedComments>
</file>

<file path=xl/threadedComments/threadedComment6.xml><?xml version="1.0" encoding="utf-8"?>
<ThreadedComments xmlns="http://schemas.microsoft.com/office/spreadsheetml/2018/threadedcomments" xmlns:x="http://schemas.openxmlformats.org/spreadsheetml/2006/main">
  <threadedComment ref="D7" dT="2024-09-30T00:53:09.46" personId="{72EC3374-AC1C-9D4F-8254-A37D9FA309FC}" id="{C49ADD57-4107-1742-8FCB-560F07A01B01}">
    <text>Avez-vous évalué l'impact de vos activités touristiques sur les ressources en eau locales, notamment en termes de consommation d'eau potable ?
Quelle est la quantité d'eau potable utilisée par les infrastructures touristiques (hôtels, restaurants, croisières, etc.) par rapport à la consommation locale ?
Avez-vous mis en place des pratiques pour réduire la consommation d'eau dans vos activités (par exemple, utilisation de dispositifs économes en eau, recyclage des eaux usées) ?
Quelle part de l'eau utilisée par votre entreprise provient de sources durables (captage de pluie, recyclage d'eau grise) ?
Quelles innovations pourriez-vous adopter pour limiter l'impact de votre activité sur l'accès à l'eau potable pour les populations locales ?</text>
  </threadedComment>
  <threadedComment ref="D8" dT="2024-09-30T00:54:10.08" personId="{72EC3374-AC1C-9D4F-8254-A37D9FA309FC}" id="{5F441DA4-1523-764C-8ECF-CDA20EEF8DA1}">
    <text>Avez-vous des enjeux en termes de services d’assainissement et d’hygiène? 
Avez-vous des salles de bain accessibles au sein de votre entreprise ou sur le site?</text>
  </threadedComment>
  <threadedComment ref="D9" dT="2024-09-30T00:55:06.36" personId="{72EC3374-AC1C-9D4F-8254-A37D9FA309FC}" id="{9F41B61B-2709-9B4B-B45A-F7C00AD9764B}">
    <text>Est-ce qu’il y a des risques de polluer l’eau (lacs, rivières, etc) par les déchets ou des produits chimiques dangereux)?</text>
  </threadedComment>
  <threadedComment ref="D10" dT="2024-09-30T00:56:40.92" personId="{72EC3374-AC1C-9D4F-8254-A37D9FA309FC}" id="{98E5B1F6-ADC0-9345-8356-9BF9685DA8C9}">
    <text>Est-ce que vous vous approvisionnez en eau douce? Si oui est ce que votre approvisionnement peut être considéré comme étant durable?</text>
  </threadedComment>
  <threadedComment ref="D11" dT="2024-09-30T00:57:15.66" personId="{72EC3374-AC1C-9D4F-8254-A37D9FA309FC}" id="{77BE5B61-AFF7-FF4C-AF70-8389088CDE36}">
    <text>Est-ce que vous avez un plan de gestion en eau au sein de votre entreprise?</text>
  </threadedComment>
  <threadedComment ref="D12" dT="2024-09-30T01:02:58.67" personId="{72EC3374-AC1C-9D4F-8254-A37D9FA309FC}" id="{FA6BDFBB-B760-D740-B0F2-10865F51961B}">
    <text>Avez-vous évalué l'impact de vos activités sur les écosystèmes aquatiques locaux, comme les rivières, les lacs ou les zones humides ?
Comment votre activité touristique affecte-t-elle la qualité de l'eau et les habitats naturels ?
Quelles actions spécifiques avez-vous mises en place pour protéger les écosystèmes liés à l'eau, tels que les forêts riveraines ou les zones humides ?
Avez-vous entrepris des projets de restauration d'écosystèmes aquatiques dégradés (reforestation des berges, nettoyage des rivières, réhabilitation des zones humides) ?
Travaillez-vous en collaboration avec des organisations locales, des ONG ou des communautés pour protéger les rivières, lacs ou zones humides qui sont essentiels à votre activité touristique ?</text>
  </threadedComment>
  <threadedComment ref="D13" dT="2024-09-30T01:09:33.05" personId="{72EC3374-AC1C-9D4F-8254-A37D9FA309FC}" id="{343F2425-5194-B54F-B974-7EF07587BFEE}">
    <text>Quelles sont les méthodes actuelles que votre entreprise utilise pour la collecte d'eau ?
Avez-vous envisagé des partenariats avec d'autres entreprises pour partager des infrastructures de collecte d'eau ?
Quelles mesures avez-vous mises en place pour réduire la consommation d'eau dans vos opérations quotidiennes ?
Comment pouvez-vous établir des partenariats avec des organismes gouvernementaux ou des ONG pour promouvoir la gestion durable de l'eau dans votre région ?
Votre entreprise dispose-t-elle d'un système de traitement des eaux usées ? Si oui, comment est-il géré ?
Quelles initiatives pouvez-vous prendre pour restaurer ou protéger les écosystèmes aquatiques environnants ?</text>
  </threadedComment>
  <threadedComment ref="D14" dT="2024-09-30T01:10:43.50" personId="{72EC3374-AC1C-9D4F-8254-A37D9FA309FC}" id="{05FCFF55-6268-8645-A803-239CC3C16D24}">
    <text>Est-ce que vous sensibilisez les clients à faire attention à leur consommation d’eau? 
Existe-t-il des panneaux d’affichages pour sensibiliser les clients?</text>
  </threadedComment>
</ThreadedComments>
</file>

<file path=xl/threadedComments/threadedComment7.xml><?xml version="1.0" encoding="utf-8"?>
<ThreadedComments xmlns="http://schemas.microsoft.com/office/spreadsheetml/2018/threadedcomments" xmlns:x="http://schemas.openxmlformats.org/spreadsheetml/2006/main">
  <threadedComment ref="D7" dT="2024-09-30T01:12:03.37" personId="{72EC3374-AC1C-9D4F-8254-A37D9FA309FC}" id="{10EA89E3-4B82-6B4F-9EDA-4BA757F524D9}">
    <text>Est-ce que vous avez des enjeux d’accès à l’électricité? 
Est-ce que vous avez accès à l’hydroélectricité?</text>
  </threadedComment>
  <threadedComment ref="D8" dT="2024-09-30T01:13:27.07" personId="{72EC3374-AC1C-9D4F-8254-A37D9FA309FC}" id="{1A9EFE66-A74A-F04F-91BF-F9D80021DD13}">
    <text xml:space="preserve">Est-ce que vous avez recours à des énergies renouvelables? (Solaire, éolienne, etc.) si oui donnez des détails, si non veuillez mentionner si vous avez des projets futures pour intégrer les énergies renouvelables au sein de votre entreprise? </text>
  </threadedComment>
  <threadedComment ref="D9" dT="2024-09-30T01:16:47.46" personId="{72EC3374-AC1C-9D4F-8254-A37D9FA309FC}" id="{F2346190-82CB-2C4C-8369-5F11EBFEA1FA}">
    <text>Avez-vous réalisé un audit énergétique pour identifier les domaines où des améliorations peuvent être apportées ?
Quelles sont les principales sources de consommation d'énergie dans votre entreprise ?
Quelles technologies écoénergétiques avez-vous déjà mises en place (ex. : éclairage LED, systèmes de chauffage et de climatisation efficaces) ?
Quelles initiatives avez-vous mises en place pour former vos employés à l'importance de l'efficacité énergétique ?
Quelles innovations technologiques pourriez-vous adopter pour améliorer l'efficacité énergétique dans vos opérations ?</text>
  </threadedComment>
  <threadedComment ref="D10" dT="2024-09-30T01:19:51.40" personId="{72EC3374-AC1C-9D4F-8254-A37D9FA309FC}" id="{015F1330-6999-8340-A5F3-B3BD9179278C}">
    <text>Qui sont les acteurs clés (ATR, entreprises touristiques, communautés locales, clients) avec lesquels vous pourriez collaborer pour promouvoir l'énergie renouvelable ?
Quelles synergies pouvez-vous établir avec d'autres entreprises ou organisations de votre région pour partager des ressources et des connaissances sur les technologies énergétiques ?
Quelles informations ou recherches spécifiques sur l'énergie renouvelable et l'efficacité énergétique sont actuellement difficiles à obtenir pour votre entreprise ?
Quelles meilleures pratiques en matière d'énergie renouvelable et d'efficacité énergétique avez-vous observées chez d'autres entreprises touristiques ?
Comment pourriez-vous organiser des forums ou des ateliers pour partager ces meilleures pratiques avec d'autres acteurs du secteur ?
Quels sont les besoins spécifiques de votre entreprise en matière d'accès à des technologies d'énergie propre et d'efficacité énergétique ?</text>
  </threadedComment>
  <threadedComment ref="D11" dT="2024-09-30T01:21:45.48" personId="{72EC3374-AC1C-9D4F-8254-A37D9FA309FC}" id="{5F4E52C9-DAFF-9441-AB4C-F7488AA77043}">
    <text>Quelles infrastructures énergétiques utilisez-vous actuellement dans votre entreprise touristique, et sont-elles considérées comme durables ?
Avez-vous réalisé une évaluation de l'efficacité énergétique de vos installations ?
Êtes-vous en partenariat avec d'autres entreprises ou organisations pour partager des ressources ou des technologies durables ?</text>
  </threadedComment>
</ThreadedComments>
</file>

<file path=xl/threadedComments/threadedComment8.xml><?xml version="1.0" encoding="utf-8"?>
<ThreadedComments xmlns="http://schemas.microsoft.com/office/spreadsheetml/2018/threadedcomments" xmlns:x="http://schemas.openxmlformats.org/spreadsheetml/2006/main">
  <threadedComment ref="D7" dT="2024-09-30T01:28:19.96" personId="{72EC3374-AC1C-9D4F-8254-A37D9FA309FC}" id="{21C0CF10-BF4C-8C4D-BDDB-76665203DD46}">
    <text>Est-ce que les biens et services offerts par votre entreprise sont en adéquation avec le marché local? Par exemple, imaginez que vous êtes une station de ski et que vous décidez d’offrir vos services à Cancun</text>
  </threadedComment>
  <threadedComment ref="D8" dT="2024-09-30T01:28:53.74" personId="{72EC3374-AC1C-9D4F-8254-A37D9FA309FC}" id="{8982EA66-D000-9D4A-9881-FFDFD592C900}">
    <text>Est-ce que vous avez plusieurs activités économiques rentables ou votre revenu dépend d’une seule activité?</text>
  </threadedComment>
  <threadedComment ref="D9" dT="2024-09-30T01:30:20.74" personId="{72EC3374-AC1C-9D4F-8254-A37D9FA309FC}" id="{4CDED5A5-F97A-4743-BB02-DBC7665C0318}">
    <text>Avez-vous identifié des lacunes dans les politiques actuelles qui pourraient être améliorées pour favoriser l'entrepreneuriat local ?
Comment votre entreprise peut-elle soutenir les entrepreneurs locaux dans le secteur du tourisme ?
Quelles pratiques mettez-vous en œuvre pour garantir que les emplois créés dans votre entreprise sont considérés comme « décents » ?
Comment pouvez-vous améliorer les conditions de travail et la rémunération des employés au sein de votre entreprise ?
Quelles initiatives votre entreprise a-t-elle mises en place pour encourager l'innovation et la créativité dans vos offres touristiques ?</text>
  </threadedComment>
  <threadedComment ref="D10" dT="2024-09-30T01:32:27.85" personId="{72EC3374-AC1C-9D4F-8254-A37D9FA309FC}" id="{593BD930-B569-ED4F-8A5B-06295DD9D621}">
    <text>Quelles ressources régionales (eau, énergie, matières premières) votre entreprise utilise-t-elle actuellement et comment pouvez-vous améliorer leur utilisation ?
Quelles pratiques de gestion durable pouvez-vous mettre en place pour optimiser la consommation des ressources ?
Comment votre entreprise pourrait-elle réduire le gaspillage en matière de production et de consommation ?
Avez-vous envisagé d'adopter des principes d'économie circulaire dans vos opérations ? Comment cela pourrait-il s'appliquer à votre entreprise ?
Comment pouvez-vous collaborer avec d'autres entreprises locales pour améliorer l'utilisation des ressources régionales et partager les meilleures pratiques ?
Quelles initiatives pouvez-vous lancer pour sensibiliser les clients à l'importance d'une utilisation responsable des ressources ?</text>
  </threadedComment>
  <threadedComment ref="D11" dT="2024-09-30T01:37:55.00" personId="{72EC3374-AC1C-9D4F-8254-A37D9FA309FC}" id="{7545B679-B8AA-5144-8148-59C9E6550D2C}">
    <text>Quelles mesures avez-vous mises en place pour garantir des conditions de travail sûres et saines pour tous vos employés ?
Comment évaluez-vous la satisfaction au travail de vos employés et quelles actions prenez-vous pour l'améliorer ?
Avez-vous effectué une analyse des salaires pour identifier les disparités éventuelles entre les différents postes et groupes de travailleurs ?
Quelles politiques avez-vous mises en place pour garantir l'équité salariale entre tous les employés, y compris ceux issus de groupes sous-représentés ?</text>
  </threadedComment>
  <threadedComment ref="D12" dT="2024-09-30T12:42:32.57" personId="{72EC3374-AC1C-9D4F-8254-A37D9FA309FC}" id="{8C9BE3FF-D177-DE43-90ED-05B3E2AAB38F}">
    <text>Est-ce que vous proposez des programmes de stage ou d’apprentissage destinés aux jeunes sans emploi ni formation afin de les intégrer dans le secteur du tourisme ?
Avez-vous établi des partenariats avec des écoles, centres de formation professionnelle ou des organisations communautaires pour promouvoir le tourisme comme une voie professionnelle pour les jeunes ?
Comment encadrez-vous les jeunes dans leur parcours professionnel pour qu'ils puissent acquérir des compétences et évoluer dans leur carrière ?
Comment garantissez-vous que vos processus de recrutement sont inclusifs et accessibles à tous les jeunes, y compris ceux qui n’ont pas de qualifications formelles ?
Comment sensibilisez-vous les jeunes aux opportunités de carrière dans le tourisme, et quels efforts faites-vous pour montrer que ce secteur offre des emplois stables et valorisants ?</text>
  </threadedComment>
  <threadedComment ref="D13" dT="2024-09-30T12:43:20.07" personId="{72EC3374-AC1C-9D4F-8254-A37D9FA309FC}" id="{F5568BD5-414C-C449-BC20-9C268E87B306}">
    <text>Est-ce que vous employez des jeunes de moins de 14 ans? Si oui respectez-vous les conditions relatives à leur emploi?</text>
  </threadedComment>
  <threadedComment ref="D14" dT="2024-09-30T12:45:53.05" personId="{72EC3374-AC1C-9D4F-8254-A37D9FA309FC}" id="{A7BE9029-F41F-D54D-8886-998A4EC620D9}">
    <text>Comment assurez-vous que les conditions de travail respectent les normes locales et internationales en matière de droits des travailleurs ?
Quelles mesures avez-vous prises pour prévenir la discrimination, le harcèlement et les abus sur le lieu de travail ?
Avez-vous mis en place des mécanismes pour permettre aux employés de signaler des problèmes de discrimination ou d'abus de manière confidentielle et sans représailles ?
Comment garantissez-vous la sécurité de vos employés sur leur lieu de travail, notamment dans les activités à risques (travail en extérieur, transport, manutention, etc.) ?
Proposez-vous des programmes de formation régulière pour vos employés afin de les sensibiliser aux règles de sécurité et aux bonnes pratiques sur le lieu de travail ?
Fournissez-vous à vos employés les équipements de protection nécessaires pour les protéger contre les risques potentiels liés à leurs fonctions (gants, casques, masques, etc.) ?</text>
  </threadedComment>
  <threadedComment ref="D15" dT="2024-09-30T12:46:48.27" personId="{72EC3374-AC1C-9D4F-8254-A37D9FA309FC}" id="{8B0DF738-D635-DB43-B9F1-0B7B3EB78A1B}">
    <text>Est-ce que vous avez une politique en développement durable? Si oui est-ce que celle-ci inclu la création d’emploi et la mise en valeur de la culture et des produits locaux?</text>
  </threadedComment>
</ThreadedComments>
</file>

<file path=xl/threadedComments/threadedComment9.xml><?xml version="1.0" encoding="utf-8"?>
<ThreadedComments xmlns="http://schemas.microsoft.com/office/spreadsheetml/2018/threadedcomments" xmlns:x="http://schemas.openxmlformats.org/spreadsheetml/2006/main">
  <threadedComment ref="D7" dT="2024-09-30T12:51:33.02" personId="{72EC3374-AC1C-9D4F-8254-A37D9FA309FC}" id="{3F2213D4-187B-CE46-9A75-727E28963A98}">
    <text xml:space="preserve">Quelles mesures avez-vous prises pour garantir que vos infrastructures touristiques répondent à des normes de qualité élevées ?
Vos infrastructures sont-elles conçues en tenant compte de leur impact environnemental ? Utilisez-vous des matériaux durables ou éco-responsables ?
Quelles pratiques avez-vous adoptées pour minimiser l’empreinte écologique de vos bâtiments et équipements ?
Comment vous assurez-vous que vos infrastructures sont fiables et capables de résister aux aléas climatiques et aux catastrophes naturelles (tempêtes, inondations, etc.) ?
Utilisez-vous des technologies innovantes pour améliorer la durabilité et la résilience de vos infrastructures (gestion de l’énergie, systèmes d’automatisation, etc.) ?
</text>
  </threadedComment>
  <threadedComment ref="D8" dT="2024-09-30T12:55:29.99" personId="{72EC3374-AC1C-9D4F-8254-A37D9FA309FC}" id="{E2A9DF0B-E907-8E43-8218-F641D178B3A2}">
    <text>Quelles actions votre entreprise a-t-elle mises en place pour rendre ses opérations plus durables sur le long terme ?
Comment votre entreprise contribue-t-elle à la création d'emplois locaux, en particulier dans les communautés environnantes ?
Quels types d'emplois avez-vous créés au sein de votre entreprise pour répondre aux besoins croissants du tourisme durable ?
En quoi votre entreprise soutient-elle la croissance des microentreprises et PME locales à travers le tourisme, que ce soit par des partenariats ou l'intégration de leurs produits et services dans votre offre ?
Avez-vous introduit de nouvelles technologies ou de nouveaux modèles commerciaux pour améliorer l'efficacité énergétique, la gestion des ressources ou l'expérience client tout en renforçant votre contribution à l'emploi ?
Comment assurez-vous des salaires équitables et des conditions de travail décentes pour tous les employés de votre entreprise, y compris les saisonniers et les travailleurs à temps partiel ?</text>
  </threadedComment>
  <threadedComment ref="D10" dT="2024-09-30T12:57:46.29" personId="{72EC3374-AC1C-9D4F-8254-A37D9FA309FC}" id="{7A80B6C5-B03E-194E-A290-3FACCB7A9A4D}">
    <text>Quels investissements votre entreprise prévoit-elle dans la modernisation de ses infrastructures pour répondre aux enjeux de durabilité ?
Comment assurez-vous que vos installations sont conçues ou rénovées en prenant en compte l'efficacité énergétique et la réduction des émissions de carbone ?
Avez-vous évalué l'impact environnemental de votre infrastructure actuelle, et quels changements envisagez-vous pour minimiser cet impact ?
Comment votre entreprise gère-t-elle la consommation d'eau et d'énergie pour assurer une utilisation rationnelle et éviter le gaspillage ?
Avez-vous mis en place des pratiques pour réduire la consommation de ressources naturelles, comme l'eau, dans vos opérations quotidiennes (par exemple, systèmes de récupération des eaux de pluie, équipements à faible consommation d'énergie) ?
Avez-vous envisagé l’utilisation de sources d’énergie renouvelables, telles que les panneaux solaires, l'énergie éolienne ou la géothermie, pour alimenter vos installations ?
Quelles actions avez-vous mises en place pour que vos infrastructures et opérations soient résilientes face aux risques liés aux changements climatiques, tels que les inondations, la chaleur excessive ou les tempêtes ?</text>
  </threadedComment>
  <threadedComment ref="D11" dT="2024-09-30T12:59:25.61" personId="{72EC3374-AC1C-9D4F-8254-A37D9FA309FC}" id="{7100E72F-44E2-204E-A4B0-B28F9B4D4158}">
    <text>Est-ce que vous avez des partenariats dans le secteur de la recherche et du développement avec d’autres entreprises?</text>
  </threadedComment>
  <threadedComment ref="D12" dT="2024-09-30T13:01:23.20" personId="{72EC3374-AC1C-9D4F-8254-A37D9FA309FC}" id="{C0F551BD-3F19-D34C-A476-5142BDE43555}">
    <text xml:space="preserve">Quels sont les principaux obstacles financiers rencontrés par votre entreprise pour développer des infrastructures durables et résilientes ?
Seriez-vous intéressé par des partenariats ou des opportunités de financement collaboratif pour mutualiser les coûts des infrastructures durables ?
Utilisez-vous actuellement des technologies pour améliorer la durabilité de vos infrastructures ? Si oui, lesquelles ?
Est-ce que votre entreprise bénéficie d'un appui technique (conseils, expertise, accompagnement) pour développer des infrastructures durables ?
Dans quelle mesure vos équipes internes sont-elles formées pour adopter et entretenir des technologies et infrastructures durables ?
Quelles mesures sont nécessaires pour renforcer la capacité des petites entreprises de votre secteur à adopter des pratiques durables ?
</text>
  </threadedComment>
  <threadedComment ref="D13" dT="2024-09-30T13:03:51.90" personId="{72EC3374-AC1C-9D4F-8254-A37D9FA309FC}" id="{B92EB2E1-4EC7-6240-8F62-B55906D05934}">
    <text>Votre entreprise investit-elle actuellement dans la recherche et développement (R&amp;D) pour améliorer ses produits ou services touristiques ?
Seriez-vous intéressé par des partenariats avec des centres de recherche ou des universités pour développer des projets innovants dans le tourisme ?
Comment votre entreprise pourrait-elle diversifier son offre en utilisant des technologies innovantes pour attirer de nouveaux types de visiteurs ?
Avez-vous identifié des opportunités pour élargir votre portefeuille d'activités touristiques grâce à la R&amp;D ou à l'innovation ?
Avez-vous exploré l'utilisation de technologies émergentes comme l'intelligence artificielle, la réalité virtuelle ou augmentée, ou les énergies renouvelables dans vos offres touristiques ?</text>
  </threadedComment>
  <threadedComment ref="D14" dT="2024-09-30T13:02:41.87" personId="{72EC3374-AC1C-9D4F-8254-A37D9FA309FC}" id="{AD71EC35-7F11-134B-A20F-2B655CFE4849}">
    <text>Est-ce que vous avez des enjeux d’accès à internet?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1.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2.bin"/><Relationship Id="rId5" Type="http://schemas.microsoft.com/office/2017/10/relationships/threadedComment" Target="../threadedComments/threadedComment8.xml"/><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3.bin"/><Relationship Id="rId5" Type="http://schemas.microsoft.com/office/2017/10/relationships/threadedComment" Target="../threadedComments/threadedComment9.xml"/><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4.bin"/><Relationship Id="rId5" Type="http://schemas.microsoft.com/office/2017/10/relationships/threadedComment" Target="../threadedComments/threadedComment10.xml"/><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5.bin"/><Relationship Id="rId5" Type="http://schemas.microsoft.com/office/2017/10/relationships/threadedComment" Target="../threadedComments/threadedComment11.xml"/><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6.bin"/><Relationship Id="rId5" Type="http://schemas.microsoft.com/office/2017/10/relationships/threadedComment" Target="../threadedComments/threadedComment12.xml"/><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7.bin"/><Relationship Id="rId5" Type="http://schemas.microsoft.com/office/2017/10/relationships/threadedComment" Target="../threadedComments/threadedComment13.xml"/><Relationship Id="rId4"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8.bin"/><Relationship Id="rId5" Type="http://schemas.microsoft.com/office/2017/10/relationships/threadedComment" Target="../threadedComments/threadedComment14.xml"/><Relationship Id="rId4"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19.bin"/><Relationship Id="rId5" Type="http://schemas.microsoft.com/office/2017/10/relationships/threadedComment" Target="../threadedComments/threadedComment15.xml"/><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20.bin"/><Relationship Id="rId5" Type="http://schemas.microsoft.com/office/2017/10/relationships/threadedComment" Target="../threadedComments/threadedComment16.xml"/><Relationship Id="rId4" Type="http://schemas.openxmlformats.org/officeDocument/2006/relationships/comments" Target="../comments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17.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77F9E-27F6-4AA3-AF0F-C360A20875AF}">
  <dimension ref="A2:A3"/>
  <sheetViews>
    <sheetView workbookViewId="0">
      <selection activeCell="E9" sqref="E9"/>
    </sheetView>
  </sheetViews>
  <sheetFormatPr baseColWidth="10" defaultColWidth="11.5" defaultRowHeight="13"/>
  <sheetData>
    <row r="2" spans="1:1">
      <c r="A2" t="s">
        <v>0</v>
      </c>
    </row>
    <row r="3" spans="1:1">
      <c r="A3" t="s">
        <v>1</v>
      </c>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BA15"/>
  <sheetViews>
    <sheetView topLeftCell="B10" zoomScale="120" zoomScaleNormal="120" workbookViewId="0">
      <selection activeCell="D21" sqref="D21"/>
    </sheetView>
  </sheetViews>
  <sheetFormatPr baseColWidth="10" defaultColWidth="10.5" defaultRowHeight="12"/>
  <cols>
    <col min="1" max="1" width="1.5" style="100" customWidth="1"/>
    <col min="2" max="2" width="4.5" style="141" customWidth="1"/>
    <col min="3" max="4" width="83" style="142" customWidth="1"/>
    <col min="5" max="5" width="46" style="143" customWidth="1"/>
    <col min="6" max="6" width="9.83203125" style="100" customWidth="1"/>
    <col min="7" max="7" width="9.83203125" style="144" customWidth="1"/>
    <col min="8" max="8" width="46" style="143" customWidth="1"/>
    <col min="9" max="9" width="8.83203125" style="143" customWidth="1"/>
    <col min="10" max="10" width="45.5" style="143" customWidth="1"/>
    <col min="11" max="11" width="20.5" style="143" customWidth="1"/>
    <col min="12" max="27" width="5.5" style="100" hidden="1" customWidth="1"/>
    <col min="28" max="28" width="20.5" style="143" hidden="1" customWidth="1"/>
    <col min="29" max="33" width="10.5" style="100" hidden="1" customWidth="1"/>
    <col min="34" max="34" width="20.5" style="143" hidden="1" customWidth="1"/>
    <col min="35" max="39" width="10.5" style="100" hidden="1" customWidth="1"/>
    <col min="40" max="40" width="20.5" style="143" hidden="1" customWidth="1"/>
    <col min="41" max="43" width="10.5" style="100" hidden="1" customWidth="1"/>
    <col min="44" max="44" width="20.5" style="143" hidden="1" customWidth="1"/>
    <col min="45" max="48" width="10.5" style="100" hidden="1" customWidth="1"/>
    <col min="49" max="49" width="20.5" style="143" customWidth="1"/>
    <col min="50" max="51" width="45.5" style="143" customWidth="1"/>
    <col min="52" max="52" width="45.5" style="143" hidden="1" customWidth="1"/>
    <col min="53" max="16384" width="10.5" style="100"/>
  </cols>
  <sheetData>
    <row r="1" spans="1:53" s="95" customFormat="1" ht="14" thickBot="1">
      <c r="B1" s="96"/>
      <c r="C1" s="97"/>
      <c r="D1" s="97"/>
      <c r="E1" s="98"/>
      <c r="G1" s="99"/>
      <c r="H1" s="98"/>
      <c r="I1" s="98"/>
      <c r="J1" s="98"/>
      <c r="K1" s="98"/>
      <c r="M1" s="95">
        <v>0</v>
      </c>
      <c r="N1" s="95">
        <v>1</v>
      </c>
      <c r="O1" s="95">
        <v>2</v>
      </c>
      <c r="P1" s="95">
        <v>3</v>
      </c>
      <c r="Q1" s="95">
        <v>4</v>
      </c>
      <c r="R1" s="95">
        <v>5</v>
      </c>
      <c r="AB1" s="62"/>
      <c r="AH1" s="62"/>
      <c r="AN1" s="62"/>
      <c r="AR1" s="62"/>
      <c r="AW1" s="62"/>
      <c r="AX1" s="98"/>
      <c r="AY1" s="98"/>
      <c r="AZ1" s="98"/>
    </row>
    <row r="2" spans="1:53" s="95" customFormat="1" ht="60" customHeight="1" thickBot="1">
      <c r="B2" s="676" t="s">
        <v>166</v>
      </c>
      <c r="C2" s="677"/>
      <c r="D2" s="677"/>
      <c r="E2" s="677"/>
      <c r="F2" s="677"/>
      <c r="G2" s="677"/>
      <c r="H2" s="678"/>
      <c r="I2" s="98"/>
      <c r="J2" s="98"/>
      <c r="K2" s="98"/>
      <c r="AB2" s="98"/>
      <c r="AH2" s="98"/>
      <c r="AN2" s="98"/>
      <c r="AR2" s="98"/>
      <c r="AW2" s="98"/>
      <c r="AX2" s="98"/>
      <c r="AY2" s="98"/>
      <c r="AZ2" s="98"/>
    </row>
    <row r="3" spans="1:53" s="95" customFormat="1" ht="17" thickBot="1">
      <c r="B3" s="682"/>
      <c r="C3" s="683"/>
      <c r="D3" s="683"/>
      <c r="E3" s="683"/>
      <c r="F3" s="683"/>
      <c r="G3" s="683"/>
      <c r="H3" s="683"/>
      <c r="I3" s="683"/>
      <c r="J3" s="683"/>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4"/>
      <c r="AP3" s="684"/>
      <c r="AQ3" s="684"/>
      <c r="AR3" s="684"/>
      <c r="AS3" s="684"/>
      <c r="AT3" s="684"/>
      <c r="AU3" s="684"/>
      <c r="AV3" s="684"/>
      <c r="AW3" s="684"/>
      <c r="AX3" s="683"/>
      <c r="AY3" s="683"/>
      <c r="AZ3" s="685"/>
    </row>
    <row r="4" spans="1:53" ht="21.75" customHeight="1">
      <c r="A4" s="95"/>
      <c r="B4" s="686"/>
      <c r="C4" s="687"/>
      <c r="D4" s="396"/>
      <c r="E4" s="690" t="s">
        <v>46</v>
      </c>
      <c r="F4" s="691"/>
      <c r="G4" s="692" t="s">
        <v>47</v>
      </c>
      <c r="H4" s="693"/>
      <c r="I4" s="694" t="s">
        <v>48</v>
      </c>
      <c r="J4" s="695"/>
      <c r="K4" s="178" t="s">
        <v>49</v>
      </c>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6"/>
      <c r="AX4" s="187"/>
      <c r="AY4" s="696" t="s">
        <v>50</v>
      </c>
      <c r="AZ4" s="697"/>
    </row>
    <row r="5" spans="1:53" s="117" customFormat="1" ht="168" customHeight="1" thickBot="1">
      <c r="A5" s="101"/>
      <c r="B5" s="688"/>
      <c r="C5" s="689"/>
      <c r="D5" s="434" t="s">
        <v>93</v>
      </c>
      <c r="E5" s="102" t="s">
        <v>52</v>
      </c>
      <c r="F5" s="103" t="s">
        <v>46</v>
      </c>
      <c r="G5" s="104" t="s">
        <v>47</v>
      </c>
      <c r="H5" s="105" t="s">
        <v>53</v>
      </c>
      <c r="I5" s="106" t="s">
        <v>54</v>
      </c>
      <c r="J5" s="107" t="s">
        <v>55</v>
      </c>
      <c r="K5" s="108" t="s">
        <v>56</v>
      </c>
      <c r="L5" s="109" t="s">
        <v>57</v>
      </c>
      <c r="M5" s="63" t="s">
        <v>5</v>
      </c>
      <c r="N5" s="64" t="s">
        <v>17</v>
      </c>
      <c r="O5" s="65" t="s">
        <v>24</v>
      </c>
      <c r="P5" s="66" t="s">
        <v>31</v>
      </c>
      <c r="Q5" s="67" t="s">
        <v>36</v>
      </c>
      <c r="R5" s="68" t="s">
        <v>41</v>
      </c>
      <c r="S5" s="69" t="s">
        <v>44</v>
      </c>
      <c r="T5" s="110" t="s">
        <v>58</v>
      </c>
      <c r="U5" s="110" t="s">
        <v>59</v>
      </c>
      <c r="V5" s="110" t="s">
        <v>60</v>
      </c>
      <c r="W5" s="110" t="s">
        <v>7</v>
      </c>
      <c r="X5" s="110" t="s">
        <v>18</v>
      </c>
      <c r="Y5" s="110" t="s">
        <v>19</v>
      </c>
      <c r="Z5" s="110" t="s">
        <v>32</v>
      </c>
      <c r="AA5" s="110" t="s">
        <v>8</v>
      </c>
      <c r="AB5" s="111" t="s">
        <v>6</v>
      </c>
      <c r="AC5" s="112" t="s">
        <v>61</v>
      </c>
      <c r="AD5" s="112" t="s">
        <v>62</v>
      </c>
      <c r="AE5" s="112" t="s">
        <v>20</v>
      </c>
      <c r="AF5" s="112" t="s">
        <v>37</v>
      </c>
      <c r="AG5" s="112" t="s">
        <v>38</v>
      </c>
      <c r="AH5" s="111" t="s">
        <v>9</v>
      </c>
      <c r="AI5" s="112" t="s">
        <v>63</v>
      </c>
      <c r="AJ5" s="112" t="s">
        <v>64</v>
      </c>
      <c r="AK5" s="112" t="s">
        <v>65</v>
      </c>
      <c r="AL5" s="112" t="s">
        <v>66</v>
      </c>
      <c r="AM5" s="112" t="s">
        <v>67</v>
      </c>
      <c r="AN5" s="111" t="s">
        <v>68</v>
      </c>
      <c r="AO5" s="112" t="s">
        <v>69</v>
      </c>
      <c r="AP5" s="112" t="s">
        <v>70</v>
      </c>
      <c r="AQ5" s="112" t="s">
        <v>71</v>
      </c>
      <c r="AR5" s="111" t="s">
        <v>72</v>
      </c>
      <c r="AS5" s="112" t="s">
        <v>73</v>
      </c>
      <c r="AT5" s="112" t="s">
        <v>74</v>
      </c>
      <c r="AU5" s="112" t="s">
        <v>75</v>
      </c>
      <c r="AV5" s="112" t="s">
        <v>76</v>
      </c>
      <c r="AW5" s="113" t="s">
        <v>77</v>
      </c>
      <c r="AX5" s="114" t="s">
        <v>78</v>
      </c>
      <c r="AY5" s="115" t="s">
        <v>79</v>
      </c>
      <c r="AZ5" s="116" t="s">
        <v>80</v>
      </c>
    </row>
    <row r="6" spans="1:53" s="146" customFormat="1" ht="31.5" customHeight="1" thickBot="1">
      <c r="A6" s="145"/>
      <c r="B6" s="679" t="s">
        <v>81</v>
      </c>
      <c r="C6" s="680"/>
      <c r="D6" s="680"/>
      <c r="E6" s="698"/>
      <c r="F6" s="698"/>
      <c r="G6" s="698"/>
      <c r="H6" s="698"/>
      <c r="I6" s="698"/>
      <c r="J6" s="698"/>
      <c r="K6" s="698"/>
      <c r="L6" s="698"/>
      <c r="M6" s="698"/>
      <c r="N6" s="698"/>
      <c r="O6" s="698"/>
      <c r="P6" s="698"/>
      <c r="Q6" s="698"/>
      <c r="R6" s="698"/>
      <c r="S6" s="698"/>
      <c r="T6" s="698"/>
      <c r="U6" s="698"/>
      <c r="V6" s="698"/>
      <c r="W6" s="698"/>
      <c r="X6" s="698"/>
      <c r="Y6" s="698"/>
      <c r="Z6" s="698"/>
      <c r="AA6" s="698"/>
      <c r="AB6" s="698"/>
      <c r="AC6" s="698"/>
      <c r="AD6" s="698"/>
      <c r="AE6" s="698"/>
      <c r="AF6" s="698"/>
      <c r="AG6" s="698"/>
      <c r="AH6" s="698"/>
      <c r="AI6" s="698"/>
      <c r="AJ6" s="698"/>
      <c r="AK6" s="698"/>
      <c r="AL6" s="698"/>
      <c r="AM6" s="698"/>
      <c r="AN6" s="698"/>
      <c r="AO6" s="698"/>
      <c r="AP6" s="698"/>
      <c r="AQ6" s="698"/>
      <c r="AR6" s="698"/>
      <c r="AS6" s="698"/>
      <c r="AT6" s="698"/>
      <c r="AU6" s="698"/>
      <c r="AV6" s="698"/>
      <c r="AW6" s="698"/>
      <c r="AX6" s="698"/>
      <c r="AY6" s="698"/>
      <c r="AZ6" s="681"/>
    </row>
    <row r="7" spans="1:53" s="122" customFormat="1" ht="114" customHeight="1">
      <c r="A7" s="121"/>
      <c r="B7" s="441">
        <v>6.1</v>
      </c>
      <c r="C7" s="437" t="s">
        <v>167</v>
      </c>
      <c r="D7" s="440" t="s">
        <v>168</v>
      </c>
      <c r="E7" s="472"/>
      <c r="F7" s="31"/>
      <c r="G7" s="32"/>
      <c r="H7" s="470"/>
      <c r="I7" s="33"/>
      <c r="J7" s="33"/>
      <c r="K7" s="124" t="str">
        <f>T7</f>
        <v/>
      </c>
      <c r="L7" s="280">
        <f t="shared" ref="L7:L12" si="0">F7*10+G7</f>
        <v>0</v>
      </c>
      <c r="M7" s="280" t="b">
        <f t="shared" ref="M7:M12" si="1">OR(L7=31)</f>
        <v>0</v>
      </c>
      <c r="N7" s="280" t="b">
        <f t="shared" ref="N7:N12" si="2">OR(L7=21,L7=32)</f>
        <v>0</v>
      </c>
      <c r="O7" s="280" t="b">
        <f t="shared" ref="O7:O12" si="3">OR(L7=22,L7=33)</f>
        <v>0</v>
      </c>
      <c r="P7" s="280" t="b">
        <f t="shared" ref="P7:P12" si="4">OR(L7=11,L7=12)</f>
        <v>0</v>
      </c>
      <c r="Q7" s="280" t="b">
        <f t="shared" ref="Q7:Q12" si="5">OR(L7=23,L7=34)</f>
        <v>0</v>
      </c>
      <c r="R7" s="280" t="b">
        <f t="shared" ref="R7:R12" si="6">OR(L7=13,L7=14,L7=24)</f>
        <v>0</v>
      </c>
      <c r="S7" s="280" t="b">
        <f t="shared" ref="S7:S12" si="7">OR(L7=1,L7=2,L7=3,L7=4)</f>
        <v>0</v>
      </c>
      <c r="T7" s="281" t="str">
        <f t="shared" ref="T7:T14" si="8">IF(COUNTA(F7:G7)&lt;2,"",(IF(M7=TRUE,$M$5,IF(N7=TRUE,$N$5,IF(O7=TRUE,$O$5,IF(P7=TRUE,$P$5,IF(Q7=TRUE,$Q$5,IF(R7=TRUE,$R$5,IF(S7=TRUE,$S$5,0)))))))))</f>
        <v/>
      </c>
      <c r="U7" s="282" t="str">
        <f t="shared" ref="U7:U14" si="9">IF(COUNTA(F7:G7)&lt;2,"",(IF(M7=TRUE,6,IF(N7=TRUE,5,IF(O7=TRUE,4,IF(P7=TRUE,3,IF(Q7=TRUE,2,IF(R7=TRUE,1,IF(S7=TRUE,0,0)))))))))</f>
        <v/>
      </c>
      <c r="V7" s="125" t="e">
        <f t="shared" ref="V7:V14" si="10">U7*10+I7</f>
        <v>#VALUE!</v>
      </c>
      <c r="W7" s="280" t="e">
        <f t="shared" ref="W7:W12" si="11">OR(V7=61,V7=62,V7=63)</f>
        <v>#VALUE!</v>
      </c>
      <c r="X7" s="280" t="e">
        <f t="shared" ref="X7:X12" si="12">OR(V7=51,V7=52)</f>
        <v>#VALUE!</v>
      </c>
      <c r="Y7" s="280" t="e">
        <f t="shared" ref="Y7:Y12" si="13">OR(V7=31,V7=41,V7=42,V7=53)</f>
        <v>#VALUE!</v>
      </c>
      <c r="Z7" s="280" t="e">
        <f t="shared" ref="Z7:Z12" si="14">OR(V7=21,V7=32)</f>
        <v>#VALUE!</v>
      </c>
      <c r="AA7" s="280" t="e">
        <f t="shared" ref="AA7:AA12" si="15">AND(W7=FALSE,X7=FALSE,Y7=FALSE,Z7=FALSE)</f>
        <v>#VALUE!</v>
      </c>
      <c r="AB7" s="283" t="str">
        <f>IF(COUNTA(F7:G7:I7)&lt;3,"",(IF(W7=TRUE,$W$5,IF(X7=TRUE,$X$5,IF(Y7=TRUE,$Y$5,IF(Z7=TRUE,$Z$5,"Non"))))))</f>
        <v/>
      </c>
      <c r="AC7" s="280" t="e">
        <f t="shared" ref="AC7:AC12" si="16">OR(V7=61,V7=62,V7=51,V7=52)</f>
        <v>#VALUE!</v>
      </c>
      <c r="AD7" s="280" t="e">
        <f t="shared" ref="AD7:AD12" si="17">OR(V7=41,V7=42)</f>
        <v>#VALUE!</v>
      </c>
      <c r="AE7" s="280" t="e">
        <f t="shared" ref="AE7:AE12" si="18">OR(V7=31,V7=32,V7=63,V7=64,V7=53,V7=54,)</f>
        <v>#VALUE!</v>
      </c>
      <c r="AF7" s="280" t="e">
        <f t="shared" ref="AF7:AF12" si="19">OR(V7=21,V7=22,)</f>
        <v>#VALUE!</v>
      </c>
      <c r="AG7" s="280" t="e">
        <f t="shared" ref="AG7:AG12" si="20">OR(V7=11,V7=12,V7=13,V7=23,)</f>
        <v>#VALUE!</v>
      </c>
      <c r="AH7" s="283" t="str">
        <f>IF(COUNTA(F7:G7:I7)&lt;3,"",(IF(AC7=TRUE,$AC$5,IF(AD7=TRUE,$AD$5,IF(AE7=TRUE,$AE$5,IF(AF7=TRUE,$AF$5,IF(AG7=TRUE,$AG$5,"Aucune")))))))</f>
        <v/>
      </c>
      <c r="AI7" s="280" t="e">
        <f t="shared" ref="AI7:AI12" si="21">OR(V7=62,V7=52,V7=42)</f>
        <v>#VALUE!</v>
      </c>
      <c r="AJ7" s="280" t="e">
        <f t="shared" ref="AJ7:AJ12" si="22">OR(V7=63,V7=53,V7=43,V7=64,V7=54)</f>
        <v>#VALUE!</v>
      </c>
      <c r="AK7" s="280" t="e">
        <f t="shared" ref="AK7:AK12" si="23">OR(V7=61,V7=51,V7=41)</f>
        <v>#VALUE!</v>
      </c>
      <c r="AL7" s="280" t="e">
        <f t="shared" ref="AL7:AL12" si="24">OR(V7=44,V7=32,V7=33,V7=34)</f>
        <v>#VALUE!</v>
      </c>
      <c r="AM7" s="280" t="e">
        <f t="shared" ref="AM7:AM12" si="25">OR(V7=22,V7=23,V7=24,V7=12,V7=13,V7=14)</f>
        <v>#VALUE!</v>
      </c>
      <c r="AN7" s="283" t="str">
        <f>IF(COUNTA(F7:G7:I7)&lt;3,"",(IF(AI7=TRUE,$AI$5,IF(AJ7=TRUE,$AJ$5,IF(AK7=TRUE,$AK$5,IF(AL7=TRUE,$AL$5,IF(AM7=TRUE,$AM$5,"Aucune")))))))</f>
        <v/>
      </c>
      <c r="AO7" s="280" t="e">
        <f t="shared" ref="AO7:AO12" si="26">OR(V7=61,V7=62,V7=63,V7=51,V7=52,V7=53)</f>
        <v>#VALUE!</v>
      </c>
      <c r="AP7" s="280" t="e">
        <f t="shared" ref="AP7:AP12" si="27">OR(V7=41,V7=42,V7=43,V7=31,V7=32,V7=33)</f>
        <v>#VALUE!</v>
      </c>
      <c r="AQ7" s="280" t="e">
        <f t="shared" ref="AQ7:AQ12" si="28">OR(V7=21,V7=22,V7=23,V7=11,V7=12,V7=13)</f>
        <v>#VALUE!</v>
      </c>
      <c r="AR7" s="283" t="str">
        <f>IF(COUNTA(F7:G7:I7)&lt;3,"",(IF(AO7=TRUE,$AO$5,IF(AP7=TRUE,$AP$5,IF(AQ7=TRUE,$AQ$5,"Aucune action requise")))))</f>
        <v/>
      </c>
      <c r="AS7" s="280" t="e">
        <f t="shared" ref="AS7:AS12" si="29">OR(V7=61,V7=51,V7=41,V7=31,V7=21)</f>
        <v>#VALUE!</v>
      </c>
      <c r="AT7" s="280" t="e">
        <f t="shared" ref="AT7:AT12" si="30">OR(V7=62,V7=52,V7=42,V7=32,V7=22,V7=63,V7=53)</f>
        <v>#VALUE!</v>
      </c>
      <c r="AU7" s="280" t="e">
        <f t="shared" ref="AU7:AU12" si="31">OR(V7=43,V7=33,V7=23,V7=34,V7=24)</f>
        <v>#VALUE!</v>
      </c>
      <c r="AV7" s="280" t="e">
        <f t="shared" ref="AV7:AV12" si="32">OR(V7=64,V7=54,V7=44)</f>
        <v>#VALUE!</v>
      </c>
      <c r="AW7" s="283" t="str">
        <f>IF(COUNTA(F7:G7:I7)&lt;3,"",(IF(AS7=TRUE,$AS$5,IF(AT7=TRUE,$AT$5,IF(AU7=TRUE,$AU$5,IF(AV7=TRUE,$AV$5,"Aucun"))))))</f>
        <v/>
      </c>
      <c r="AX7" s="527"/>
      <c r="AY7" s="473"/>
      <c r="AZ7" s="157"/>
    </row>
    <row r="8" spans="1:53" s="122" customFormat="1" ht="114" customHeight="1">
      <c r="A8" s="121"/>
      <c r="B8" s="441">
        <v>6.2</v>
      </c>
      <c r="C8" s="437" t="s">
        <v>169</v>
      </c>
      <c r="D8" s="437" t="s">
        <v>170</v>
      </c>
      <c r="E8" s="472"/>
      <c r="F8" s="31"/>
      <c r="G8" s="32"/>
      <c r="H8" s="470"/>
      <c r="I8" s="33"/>
      <c r="J8" s="33"/>
      <c r="K8" s="124" t="str">
        <f>T8</f>
        <v/>
      </c>
      <c r="L8" s="280">
        <f t="shared" ref="L8:L11" si="33">F8*10+G8</f>
        <v>0</v>
      </c>
      <c r="M8" s="280" t="b">
        <f t="shared" ref="M8:M11" si="34">OR(L8=31)</f>
        <v>0</v>
      </c>
      <c r="N8" s="280" t="b">
        <f t="shared" ref="N8:N11" si="35">OR(L8=21,L8=32)</f>
        <v>0</v>
      </c>
      <c r="O8" s="280" t="b">
        <f t="shared" ref="O8:O11" si="36">OR(L8=22,L8=33)</f>
        <v>0</v>
      </c>
      <c r="P8" s="280" t="b">
        <f t="shared" ref="P8:P11" si="37">OR(L8=11,L8=12)</f>
        <v>0</v>
      </c>
      <c r="Q8" s="280" t="b">
        <f t="shared" ref="Q8:Q11" si="38">OR(L8=23,L8=34)</f>
        <v>0</v>
      </c>
      <c r="R8" s="280" t="b">
        <f t="shared" ref="R8:R11" si="39">OR(L8=13,L8=14,L8=24)</f>
        <v>0</v>
      </c>
      <c r="S8" s="280" t="b">
        <f t="shared" ref="S8:S11" si="40">OR(L8=1,L8=2,L8=3,L8=4)</f>
        <v>0</v>
      </c>
      <c r="T8" s="281" t="str">
        <f t="shared" ref="T8:T11" si="41">IF(COUNTA(F8:G8)&lt;2,"",(IF(M8=TRUE,$M$5,IF(N8=TRUE,$N$5,IF(O8=TRUE,$O$5,IF(P8=TRUE,$P$5,IF(Q8=TRUE,$Q$5,IF(R8=TRUE,$R$5,IF(S8=TRUE,$S$5,0)))))))))</f>
        <v/>
      </c>
      <c r="U8" s="282" t="str">
        <f t="shared" ref="U8:U11" si="42">IF(COUNTA(F8:G8)&lt;2,"",(IF(M8=TRUE,6,IF(N8=TRUE,5,IF(O8=TRUE,4,IF(P8=TRUE,3,IF(Q8=TRUE,2,IF(R8=TRUE,1,IF(S8=TRUE,0,0)))))))))</f>
        <v/>
      </c>
      <c r="V8" s="125" t="e">
        <f t="shared" ref="V8:V11" si="43">U8*10+I8</f>
        <v>#VALUE!</v>
      </c>
      <c r="W8" s="280" t="e">
        <f t="shared" ref="W8:W11" si="44">OR(V8=61,V8=62,V8=63)</f>
        <v>#VALUE!</v>
      </c>
      <c r="X8" s="280" t="e">
        <f t="shared" ref="X8:X11" si="45">OR(V8=51,V8=52)</f>
        <v>#VALUE!</v>
      </c>
      <c r="Y8" s="280" t="e">
        <f t="shared" ref="Y8:Y11" si="46">OR(V8=31,V8=41,V8=42,V8=53)</f>
        <v>#VALUE!</v>
      </c>
      <c r="Z8" s="280" t="e">
        <f t="shared" ref="Z8:Z11" si="47">OR(V8=21,V8=32)</f>
        <v>#VALUE!</v>
      </c>
      <c r="AA8" s="280" t="e">
        <f t="shared" ref="AA8:AA11" si="48">AND(W8=FALSE,X8=FALSE,Y8=FALSE,Z8=FALSE)</f>
        <v>#VALUE!</v>
      </c>
      <c r="AB8" s="283" t="str">
        <f>IF(COUNTA(F8:G8:I8)&lt;3,"",(IF(W8=TRUE,$W$5,IF(X8=TRUE,$X$5,IF(Y8=TRUE,$Y$5,IF(Z8=TRUE,$Z$5,"Non"))))))</f>
        <v/>
      </c>
      <c r="AC8" s="280" t="e">
        <f t="shared" ref="AC8:AC11" si="49">OR(V8=61,V8=62,V8=51,V8=52)</f>
        <v>#VALUE!</v>
      </c>
      <c r="AD8" s="280" t="e">
        <f t="shared" ref="AD8:AD11" si="50">OR(V8=41,V8=42)</f>
        <v>#VALUE!</v>
      </c>
      <c r="AE8" s="280" t="e">
        <f t="shared" ref="AE8:AE11" si="51">OR(V8=31,V8=32,V8=63,V8=64,V8=53,V8=54,)</f>
        <v>#VALUE!</v>
      </c>
      <c r="AF8" s="280" t="e">
        <f t="shared" ref="AF8:AF11" si="52">OR(V8=21,V8=22,)</f>
        <v>#VALUE!</v>
      </c>
      <c r="AG8" s="280" t="e">
        <f t="shared" ref="AG8:AG11" si="53">OR(V8=11,V8=12,V8=13,V8=23,)</f>
        <v>#VALUE!</v>
      </c>
      <c r="AH8" s="283" t="str">
        <f>IF(COUNTA(F8:G8:I8)&lt;3,"",(IF(AC8=TRUE,$AC$5,IF(AD8=TRUE,$AD$5,IF(AE8=TRUE,$AE$5,IF(AF8=TRUE,$AF$5,IF(AG8=TRUE,$AG$5,"Aucune")))))))</f>
        <v/>
      </c>
      <c r="AI8" s="280" t="e">
        <f t="shared" ref="AI8:AI11" si="54">OR(V8=62,V8=52,V8=42)</f>
        <v>#VALUE!</v>
      </c>
      <c r="AJ8" s="280" t="e">
        <f t="shared" ref="AJ8:AJ11" si="55">OR(V8=63,V8=53,V8=43,V8=64,V8=54)</f>
        <v>#VALUE!</v>
      </c>
      <c r="AK8" s="280" t="e">
        <f t="shared" ref="AK8:AK11" si="56">OR(V8=61,V8=51,V8=41)</f>
        <v>#VALUE!</v>
      </c>
      <c r="AL8" s="280" t="e">
        <f t="shared" ref="AL8:AL11" si="57">OR(V8=44,V8=32,V8=33,V8=34)</f>
        <v>#VALUE!</v>
      </c>
      <c r="AM8" s="280" t="e">
        <f t="shared" ref="AM8:AM11" si="58">OR(V8=22,V8=23,V8=24,V8=12,V8=13,V8=14)</f>
        <v>#VALUE!</v>
      </c>
      <c r="AN8" s="283" t="str">
        <f>IF(COUNTA(F8:G8:I8)&lt;3,"",(IF(AI8=TRUE,$AI$5,IF(AJ8=TRUE,$AJ$5,IF(AK8=TRUE,$AK$5,IF(AL8=TRUE,$AL$5,IF(AM8=TRUE,$AM$5,"Aucune")))))))</f>
        <v/>
      </c>
      <c r="AO8" s="280" t="e">
        <f t="shared" ref="AO8:AO11" si="59">OR(V8=61,V8=62,V8=63,V8=51,V8=52,V8=53)</f>
        <v>#VALUE!</v>
      </c>
      <c r="AP8" s="280" t="e">
        <f t="shared" ref="AP8:AP11" si="60">OR(V8=41,V8=42,V8=43,V8=31,V8=32,V8=33)</f>
        <v>#VALUE!</v>
      </c>
      <c r="AQ8" s="280" t="e">
        <f t="shared" ref="AQ8:AQ11" si="61">OR(V8=21,V8=22,V8=23,V8=11,V8=12,V8=13)</f>
        <v>#VALUE!</v>
      </c>
      <c r="AR8" s="283" t="str">
        <f>IF(COUNTA(F8:G8:I8)&lt;3,"",(IF(AO8=TRUE,$AO$5,IF(AP8=TRUE,$AP$5,IF(AQ8=TRUE,$AQ$5,"Aucune action requise")))))</f>
        <v/>
      </c>
      <c r="AS8" s="280" t="e">
        <f t="shared" ref="AS8:AS11" si="62">OR(V8=61,V8=51,V8=41,V8=31,V8=21)</f>
        <v>#VALUE!</v>
      </c>
      <c r="AT8" s="280" t="e">
        <f t="shared" ref="AT8:AT11" si="63">OR(V8=62,V8=52,V8=42,V8=32,V8=22,V8=63,V8=53)</f>
        <v>#VALUE!</v>
      </c>
      <c r="AU8" s="280" t="e">
        <f t="shared" ref="AU8:AU11" si="64">OR(V8=43,V8=33,V8=23,V8=34,V8=24)</f>
        <v>#VALUE!</v>
      </c>
      <c r="AV8" s="280" t="e">
        <f t="shared" ref="AV8:AV11" si="65">OR(V8=64,V8=54,V8=44)</f>
        <v>#VALUE!</v>
      </c>
      <c r="AW8" s="283" t="str">
        <f>IF(COUNTA(F8:G8:I8)&lt;3,"",(IF(AS8=TRUE,$AS$5,IF(AT8=TRUE,$AT$5,IF(AU8=TRUE,$AU$5,IF(AV8=TRUE,$AV$5,"Aucun"))))))</f>
        <v/>
      </c>
      <c r="AX8" s="80"/>
      <c r="AY8" s="473"/>
      <c r="AZ8" s="157"/>
    </row>
    <row r="9" spans="1:53" s="122" customFormat="1" ht="114" customHeight="1">
      <c r="A9" s="121"/>
      <c r="B9" s="441">
        <v>6.3</v>
      </c>
      <c r="C9" s="437" t="s">
        <v>171</v>
      </c>
      <c r="D9" s="437" t="s">
        <v>172</v>
      </c>
      <c r="E9" s="472"/>
      <c r="F9" s="31"/>
      <c r="G9" s="32"/>
      <c r="H9" s="32"/>
      <c r="I9" s="33"/>
      <c r="J9" s="33"/>
      <c r="K9" s="124" t="str">
        <f>T9</f>
        <v/>
      </c>
      <c r="L9" s="280">
        <f t="shared" si="33"/>
        <v>0</v>
      </c>
      <c r="M9" s="280" t="b">
        <f t="shared" si="34"/>
        <v>0</v>
      </c>
      <c r="N9" s="280" t="b">
        <f t="shared" si="35"/>
        <v>0</v>
      </c>
      <c r="O9" s="280" t="b">
        <f t="shared" si="36"/>
        <v>0</v>
      </c>
      <c r="P9" s="280" t="b">
        <f t="shared" si="37"/>
        <v>0</v>
      </c>
      <c r="Q9" s="280" t="b">
        <f t="shared" si="38"/>
        <v>0</v>
      </c>
      <c r="R9" s="280" t="b">
        <f t="shared" si="39"/>
        <v>0</v>
      </c>
      <c r="S9" s="280" t="b">
        <f t="shared" si="40"/>
        <v>0</v>
      </c>
      <c r="T9" s="281" t="str">
        <f t="shared" si="41"/>
        <v/>
      </c>
      <c r="U9" s="282" t="str">
        <f t="shared" si="42"/>
        <v/>
      </c>
      <c r="V9" s="125" t="e">
        <f t="shared" si="43"/>
        <v>#VALUE!</v>
      </c>
      <c r="W9" s="280" t="e">
        <f t="shared" si="44"/>
        <v>#VALUE!</v>
      </c>
      <c r="X9" s="280" t="e">
        <f t="shared" si="45"/>
        <v>#VALUE!</v>
      </c>
      <c r="Y9" s="280" t="e">
        <f t="shared" si="46"/>
        <v>#VALUE!</v>
      </c>
      <c r="Z9" s="280" t="e">
        <f t="shared" si="47"/>
        <v>#VALUE!</v>
      </c>
      <c r="AA9" s="280" t="e">
        <f t="shared" si="48"/>
        <v>#VALUE!</v>
      </c>
      <c r="AB9" s="283" t="str">
        <f>IF(COUNTA(F9:G9:I9)&lt;3,"",(IF(W9=TRUE,$W$5,IF(X9=TRUE,$X$5,IF(Y9=TRUE,$Y$5,IF(Z9=TRUE,$Z$5,"Non"))))))</f>
        <v/>
      </c>
      <c r="AC9" s="280" t="e">
        <f t="shared" si="49"/>
        <v>#VALUE!</v>
      </c>
      <c r="AD9" s="280" t="e">
        <f t="shared" si="50"/>
        <v>#VALUE!</v>
      </c>
      <c r="AE9" s="280" t="e">
        <f t="shared" si="51"/>
        <v>#VALUE!</v>
      </c>
      <c r="AF9" s="280" t="e">
        <f t="shared" si="52"/>
        <v>#VALUE!</v>
      </c>
      <c r="AG9" s="280" t="e">
        <f t="shared" si="53"/>
        <v>#VALUE!</v>
      </c>
      <c r="AH9" s="283" t="str">
        <f>IF(COUNTA(F9:G9:I9)&lt;3,"",(IF(AC9=TRUE,$AC$5,IF(AD9=TRUE,$AD$5,IF(AE9=TRUE,$AE$5,IF(AF9=TRUE,$AF$5,IF(AG9=TRUE,$AG$5,"Aucune")))))))</f>
        <v/>
      </c>
      <c r="AI9" s="280" t="e">
        <f t="shared" si="54"/>
        <v>#VALUE!</v>
      </c>
      <c r="AJ9" s="280" t="e">
        <f t="shared" si="55"/>
        <v>#VALUE!</v>
      </c>
      <c r="AK9" s="280" t="e">
        <f t="shared" si="56"/>
        <v>#VALUE!</v>
      </c>
      <c r="AL9" s="280" t="e">
        <f t="shared" si="57"/>
        <v>#VALUE!</v>
      </c>
      <c r="AM9" s="280" t="e">
        <f t="shared" si="58"/>
        <v>#VALUE!</v>
      </c>
      <c r="AN9" s="283" t="str">
        <f>IF(COUNTA(F9:G9:I9)&lt;3,"",(IF(AI9=TRUE,$AI$5,IF(AJ9=TRUE,$AJ$5,IF(AK9=TRUE,$AK$5,IF(AL9=TRUE,$AL$5,IF(AM9=TRUE,$AM$5,"Aucune")))))))</f>
        <v/>
      </c>
      <c r="AO9" s="280" t="e">
        <f t="shared" si="59"/>
        <v>#VALUE!</v>
      </c>
      <c r="AP9" s="280" t="e">
        <f t="shared" si="60"/>
        <v>#VALUE!</v>
      </c>
      <c r="AQ9" s="280" t="e">
        <f t="shared" si="61"/>
        <v>#VALUE!</v>
      </c>
      <c r="AR9" s="283" t="str">
        <f>IF(COUNTA(F9:G9:I9)&lt;3,"",(IF(AO9=TRUE,$AO$5,IF(AP9=TRUE,$AP$5,IF(AQ9=TRUE,$AQ$5,"Aucune action requise")))))</f>
        <v/>
      </c>
      <c r="AS9" s="280" t="e">
        <f t="shared" si="62"/>
        <v>#VALUE!</v>
      </c>
      <c r="AT9" s="280" t="e">
        <f t="shared" si="63"/>
        <v>#VALUE!</v>
      </c>
      <c r="AU9" s="280" t="e">
        <f t="shared" si="64"/>
        <v>#VALUE!</v>
      </c>
      <c r="AV9" s="280" t="e">
        <f t="shared" si="65"/>
        <v>#VALUE!</v>
      </c>
      <c r="AW9" s="283" t="str">
        <f>IF(COUNTA(F9:G9:I9)&lt;3,"",(IF(AS9=TRUE,$AS$5,IF(AT9=TRUE,$AT$5,IF(AU9=TRUE,$AU$5,IF(AV9=TRUE,$AV$5,"Aucun"))))))</f>
        <v/>
      </c>
      <c r="AX9" s="80"/>
      <c r="AY9" s="473"/>
      <c r="AZ9" s="157"/>
      <c r="BA9" s="122" t="s">
        <v>2</v>
      </c>
    </row>
    <row r="10" spans="1:53" s="122" customFormat="1" ht="158.5" customHeight="1">
      <c r="A10" s="121"/>
      <c r="B10" s="441">
        <v>6.4</v>
      </c>
      <c r="C10" s="437" t="s">
        <v>173</v>
      </c>
      <c r="D10" s="437" t="s">
        <v>174</v>
      </c>
      <c r="E10" s="472"/>
      <c r="F10" s="31"/>
      <c r="G10" s="32"/>
      <c r="H10" s="32"/>
      <c r="I10" s="33"/>
      <c r="J10" s="471"/>
      <c r="K10" s="124" t="str">
        <f>T10</f>
        <v/>
      </c>
      <c r="L10" s="280">
        <f t="shared" si="33"/>
        <v>0</v>
      </c>
      <c r="M10" s="280" t="b">
        <f t="shared" si="34"/>
        <v>0</v>
      </c>
      <c r="N10" s="280" t="b">
        <f t="shared" si="35"/>
        <v>0</v>
      </c>
      <c r="O10" s="280" t="b">
        <f t="shared" si="36"/>
        <v>0</v>
      </c>
      <c r="P10" s="280" t="b">
        <f t="shared" si="37"/>
        <v>0</v>
      </c>
      <c r="Q10" s="280" t="b">
        <f t="shared" si="38"/>
        <v>0</v>
      </c>
      <c r="R10" s="280" t="b">
        <f t="shared" si="39"/>
        <v>0</v>
      </c>
      <c r="S10" s="280" t="b">
        <f t="shared" si="40"/>
        <v>0</v>
      </c>
      <c r="T10" s="281" t="str">
        <f t="shared" si="41"/>
        <v/>
      </c>
      <c r="U10" s="282" t="str">
        <f t="shared" si="42"/>
        <v/>
      </c>
      <c r="V10" s="125" t="e">
        <f t="shared" si="43"/>
        <v>#VALUE!</v>
      </c>
      <c r="W10" s="280" t="e">
        <f t="shared" si="44"/>
        <v>#VALUE!</v>
      </c>
      <c r="X10" s="280" t="e">
        <f t="shared" si="45"/>
        <v>#VALUE!</v>
      </c>
      <c r="Y10" s="280" t="e">
        <f t="shared" si="46"/>
        <v>#VALUE!</v>
      </c>
      <c r="Z10" s="280" t="e">
        <f t="shared" si="47"/>
        <v>#VALUE!</v>
      </c>
      <c r="AA10" s="280" t="e">
        <f t="shared" si="48"/>
        <v>#VALUE!</v>
      </c>
      <c r="AB10" s="283" t="str">
        <f>IF(COUNTA(F10:G10:I10)&lt;3,"",(IF(W10=TRUE,$W$5,IF(X10=TRUE,$X$5,IF(Y10=TRUE,$Y$5,IF(Z10=TRUE,$Z$5,"Non"))))))</f>
        <v/>
      </c>
      <c r="AC10" s="280" t="e">
        <f t="shared" si="49"/>
        <v>#VALUE!</v>
      </c>
      <c r="AD10" s="280" t="e">
        <f t="shared" si="50"/>
        <v>#VALUE!</v>
      </c>
      <c r="AE10" s="280" t="e">
        <f t="shared" si="51"/>
        <v>#VALUE!</v>
      </c>
      <c r="AF10" s="280" t="e">
        <f t="shared" si="52"/>
        <v>#VALUE!</v>
      </c>
      <c r="AG10" s="280" t="e">
        <f t="shared" si="53"/>
        <v>#VALUE!</v>
      </c>
      <c r="AH10" s="283" t="str">
        <f>IF(COUNTA(F10:G10:I10)&lt;3,"",(IF(AC10=TRUE,$AC$5,IF(AD10=TRUE,$AD$5,IF(AE10=TRUE,$AE$5,IF(AF10=TRUE,$AF$5,IF(AG10=TRUE,$AG$5,"Aucune")))))))</f>
        <v/>
      </c>
      <c r="AI10" s="280" t="e">
        <f t="shared" si="54"/>
        <v>#VALUE!</v>
      </c>
      <c r="AJ10" s="280" t="e">
        <f t="shared" si="55"/>
        <v>#VALUE!</v>
      </c>
      <c r="AK10" s="280" t="e">
        <f t="shared" si="56"/>
        <v>#VALUE!</v>
      </c>
      <c r="AL10" s="280" t="e">
        <f t="shared" si="57"/>
        <v>#VALUE!</v>
      </c>
      <c r="AM10" s="280" t="e">
        <f t="shared" si="58"/>
        <v>#VALUE!</v>
      </c>
      <c r="AN10" s="283" t="str">
        <f>IF(COUNTA(F10:G10:I10)&lt;3,"",(IF(AI10=TRUE,$AI$5,IF(AJ10=TRUE,$AJ$5,IF(AK10=TRUE,$AK$5,IF(AL10=TRUE,$AL$5,IF(AM10=TRUE,$AM$5,"Aucune")))))))</f>
        <v/>
      </c>
      <c r="AO10" s="280" t="e">
        <f t="shared" si="59"/>
        <v>#VALUE!</v>
      </c>
      <c r="AP10" s="280" t="e">
        <f t="shared" si="60"/>
        <v>#VALUE!</v>
      </c>
      <c r="AQ10" s="280" t="e">
        <f t="shared" si="61"/>
        <v>#VALUE!</v>
      </c>
      <c r="AR10" s="283" t="str">
        <f>IF(COUNTA(F10:G10:I10)&lt;3,"",(IF(AO10=TRUE,$AO$5,IF(AP10=TRUE,$AP$5,IF(AQ10=TRUE,$AQ$5,"Aucune action requise")))))</f>
        <v/>
      </c>
      <c r="AS10" s="280" t="e">
        <f t="shared" si="62"/>
        <v>#VALUE!</v>
      </c>
      <c r="AT10" s="280" t="e">
        <f t="shared" si="63"/>
        <v>#VALUE!</v>
      </c>
      <c r="AU10" s="280" t="e">
        <f t="shared" si="64"/>
        <v>#VALUE!</v>
      </c>
      <c r="AV10" s="280" t="e">
        <f t="shared" si="65"/>
        <v>#VALUE!</v>
      </c>
      <c r="AW10" s="283" t="str">
        <f>IF(COUNTA(F10:G10:I10)&lt;3,"",(IF(AS10=TRUE,$AS$5,IF(AT10=TRUE,$AT$5,IF(AU10=TRUE,$AU$5,IF(AV10=TRUE,$AV$5,"Aucun"))))))</f>
        <v/>
      </c>
      <c r="AX10" s="527"/>
      <c r="AY10" s="473"/>
      <c r="AZ10" s="157"/>
    </row>
    <row r="11" spans="1:53" s="122" customFormat="1" ht="114" customHeight="1">
      <c r="A11" s="121"/>
      <c r="B11" s="441">
        <v>6.5</v>
      </c>
      <c r="C11" s="437" t="s">
        <v>175</v>
      </c>
      <c r="D11" s="437" t="s">
        <v>176</v>
      </c>
      <c r="E11" s="472"/>
      <c r="F11" s="31"/>
      <c r="G11" s="32"/>
      <c r="H11" s="32"/>
      <c r="I11" s="33"/>
      <c r="J11" s="471"/>
      <c r="K11" s="124" t="str">
        <f>T11</f>
        <v/>
      </c>
      <c r="L11" s="280">
        <f t="shared" si="33"/>
        <v>0</v>
      </c>
      <c r="M11" s="280" t="b">
        <f t="shared" si="34"/>
        <v>0</v>
      </c>
      <c r="N11" s="280" t="b">
        <f t="shared" si="35"/>
        <v>0</v>
      </c>
      <c r="O11" s="280" t="b">
        <f t="shared" si="36"/>
        <v>0</v>
      </c>
      <c r="P11" s="280" t="b">
        <f t="shared" si="37"/>
        <v>0</v>
      </c>
      <c r="Q11" s="280" t="b">
        <f t="shared" si="38"/>
        <v>0</v>
      </c>
      <c r="R11" s="280" t="b">
        <f t="shared" si="39"/>
        <v>0</v>
      </c>
      <c r="S11" s="280" t="b">
        <f t="shared" si="40"/>
        <v>0</v>
      </c>
      <c r="T11" s="281" t="str">
        <f t="shared" si="41"/>
        <v/>
      </c>
      <c r="U11" s="282" t="str">
        <f t="shared" si="42"/>
        <v/>
      </c>
      <c r="V11" s="125" t="e">
        <f t="shared" si="43"/>
        <v>#VALUE!</v>
      </c>
      <c r="W11" s="280" t="e">
        <f t="shared" si="44"/>
        <v>#VALUE!</v>
      </c>
      <c r="X11" s="280" t="e">
        <f t="shared" si="45"/>
        <v>#VALUE!</v>
      </c>
      <c r="Y11" s="280" t="e">
        <f t="shared" si="46"/>
        <v>#VALUE!</v>
      </c>
      <c r="Z11" s="280" t="e">
        <f t="shared" si="47"/>
        <v>#VALUE!</v>
      </c>
      <c r="AA11" s="280" t="e">
        <f t="shared" si="48"/>
        <v>#VALUE!</v>
      </c>
      <c r="AB11" s="283" t="str">
        <f>IF(COUNTA(F11:G11:I11)&lt;3,"",(IF(W11=TRUE,$W$5,IF(X11=TRUE,$X$5,IF(Y11=TRUE,$Y$5,IF(Z11=TRUE,$Z$5,"Non"))))))</f>
        <v/>
      </c>
      <c r="AC11" s="280" t="e">
        <f t="shared" si="49"/>
        <v>#VALUE!</v>
      </c>
      <c r="AD11" s="280" t="e">
        <f t="shared" si="50"/>
        <v>#VALUE!</v>
      </c>
      <c r="AE11" s="280" t="e">
        <f t="shared" si="51"/>
        <v>#VALUE!</v>
      </c>
      <c r="AF11" s="280" t="e">
        <f t="shared" si="52"/>
        <v>#VALUE!</v>
      </c>
      <c r="AG11" s="280" t="e">
        <f t="shared" si="53"/>
        <v>#VALUE!</v>
      </c>
      <c r="AH11" s="283" t="str">
        <f>IF(COUNTA(F11:G11:I11)&lt;3,"",(IF(AC11=TRUE,$AC$5,IF(AD11=TRUE,$AD$5,IF(AE11=TRUE,$AE$5,IF(AF11=TRUE,$AF$5,IF(AG11=TRUE,$AG$5,"Aucune")))))))</f>
        <v/>
      </c>
      <c r="AI11" s="280" t="e">
        <f t="shared" si="54"/>
        <v>#VALUE!</v>
      </c>
      <c r="AJ11" s="280" t="e">
        <f t="shared" si="55"/>
        <v>#VALUE!</v>
      </c>
      <c r="AK11" s="280" t="e">
        <f t="shared" si="56"/>
        <v>#VALUE!</v>
      </c>
      <c r="AL11" s="280" t="e">
        <f t="shared" si="57"/>
        <v>#VALUE!</v>
      </c>
      <c r="AM11" s="280" t="e">
        <f t="shared" si="58"/>
        <v>#VALUE!</v>
      </c>
      <c r="AN11" s="283" t="str">
        <f>IF(COUNTA(F11:G11:I11)&lt;3,"",(IF(AI11=TRUE,$AI$5,IF(AJ11=TRUE,$AJ$5,IF(AK11=TRUE,$AK$5,IF(AL11=TRUE,$AL$5,IF(AM11=TRUE,$AM$5,"Aucune")))))))</f>
        <v/>
      </c>
      <c r="AO11" s="280" t="e">
        <f t="shared" si="59"/>
        <v>#VALUE!</v>
      </c>
      <c r="AP11" s="280" t="e">
        <f t="shared" si="60"/>
        <v>#VALUE!</v>
      </c>
      <c r="AQ11" s="280" t="e">
        <f t="shared" si="61"/>
        <v>#VALUE!</v>
      </c>
      <c r="AR11" s="283" t="str">
        <f>IF(COUNTA(F11:G11:I11)&lt;3,"",(IF(AO11=TRUE,$AO$5,IF(AP11=TRUE,$AP$5,IF(AQ11=TRUE,$AQ$5,"Aucune action requise")))))</f>
        <v/>
      </c>
      <c r="AS11" s="280" t="e">
        <f t="shared" si="62"/>
        <v>#VALUE!</v>
      </c>
      <c r="AT11" s="280" t="e">
        <f t="shared" si="63"/>
        <v>#VALUE!</v>
      </c>
      <c r="AU11" s="280" t="e">
        <f t="shared" si="64"/>
        <v>#VALUE!</v>
      </c>
      <c r="AV11" s="280" t="e">
        <f t="shared" si="65"/>
        <v>#VALUE!</v>
      </c>
      <c r="AW11" s="283" t="str">
        <f>IF(COUNTA(F11:G11:I11)&lt;3,"",(IF(AS11=TRUE,$AS$5,IF(AT11=TRUE,$AT$5,IF(AU11=TRUE,$AU$5,IF(AV11=TRUE,$AV$5,"Aucun"))))))</f>
        <v/>
      </c>
      <c r="AX11" s="527"/>
      <c r="AY11" s="473"/>
      <c r="AZ11" s="157"/>
    </row>
    <row r="12" spans="1:53" s="122" customFormat="1" ht="167" customHeight="1">
      <c r="A12" s="121"/>
      <c r="B12" s="441">
        <v>6.6</v>
      </c>
      <c r="C12" s="437" t="s">
        <v>177</v>
      </c>
      <c r="D12" s="437" t="s">
        <v>178</v>
      </c>
      <c r="E12" s="472"/>
      <c r="F12" s="31"/>
      <c r="G12" s="32"/>
      <c r="H12" s="32"/>
      <c r="I12" s="33"/>
      <c r="J12" s="471"/>
      <c r="K12" s="124" t="str">
        <f t="shared" ref="K12:K14" si="66">T12</f>
        <v/>
      </c>
      <c r="L12" s="280">
        <f t="shared" si="0"/>
        <v>0</v>
      </c>
      <c r="M12" s="280" t="b">
        <f t="shared" si="1"/>
        <v>0</v>
      </c>
      <c r="N12" s="280" t="b">
        <f t="shared" si="2"/>
        <v>0</v>
      </c>
      <c r="O12" s="280" t="b">
        <f t="shared" si="3"/>
        <v>0</v>
      </c>
      <c r="P12" s="280" t="b">
        <f t="shared" si="4"/>
        <v>0</v>
      </c>
      <c r="Q12" s="280" t="b">
        <f t="shared" si="5"/>
        <v>0</v>
      </c>
      <c r="R12" s="280" t="b">
        <f t="shared" si="6"/>
        <v>0</v>
      </c>
      <c r="S12" s="280" t="b">
        <f t="shared" si="7"/>
        <v>0</v>
      </c>
      <c r="T12" s="281" t="str">
        <f t="shared" si="8"/>
        <v/>
      </c>
      <c r="U12" s="282" t="str">
        <f t="shared" si="9"/>
        <v/>
      </c>
      <c r="V12" s="125" t="e">
        <f t="shared" si="10"/>
        <v>#VALUE!</v>
      </c>
      <c r="W12" s="280" t="e">
        <f t="shared" si="11"/>
        <v>#VALUE!</v>
      </c>
      <c r="X12" s="280" t="e">
        <f t="shared" si="12"/>
        <v>#VALUE!</v>
      </c>
      <c r="Y12" s="280" t="e">
        <f t="shared" si="13"/>
        <v>#VALUE!</v>
      </c>
      <c r="Z12" s="280" t="e">
        <f t="shared" si="14"/>
        <v>#VALUE!</v>
      </c>
      <c r="AA12" s="280" t="e">
        <f t="shared" si="15"/>
        <v>#VALUE!</v>
      </c>
      <c r="AB12" s="283" t="str">
        <f>IF(COUNTA(F12:G12:I12)&lt;3,"",(IF(W12=TRUE,$W$5,IF(X12=TRUE,$X$5,IF(Y12=TRUE,$Y$5,IF(Z12=TRUE,$Z$5,"Non"))))))</f>
        <v/>
      </c>
      <c r="AC12" s="280" t="e">
        <f t="shared" si="16"/>
        <v>#VALUE!</v>
      </c>
      <c r="AD12" s="280" t="e">
        <f t="shared" si="17"/>
        <v>#VALUE!</v>
      </c>
      <c r="AE12" s="280" t="e">
        <f t="shared" si="18"/>
        <v>#VALUE!</v>
      </c>
      <c r="AF12" s="280" t="e">
        <f t="shared" si="19"/>
        <v>#VALUE!</v>
      </c>
      <c r="AG12" s="280" t="e">
        <f t="shared" si="20"/>
        <v>#VALUE!</v>
      </c>
      <c r="AH12" s="283" t="str">
        <f>IF(COUNTA(F12:G12:I12)&lt;3,"",(IF(AC12=TRUE,$AC$5,IF(AD12=TRUE,$AD$5,IF(AE12=TRUE,$AE$5,IF(AF12=TRUE,$AF$5,IF(AG12=TRUE,$AG$5,"Aucune")))))))</f>
        <v/>
      </c>
      <c r="AI12" s="280" t="e">
        <f t="shared" si="21"/>
        <v>#VALUE!</v>
      </c>
      <c r="AJ12" s="280" t="e">
        <f t="shared" si="22"/>
        <v>#VALUE!</v>
      </c>
      <c r="AK12" s="280" t="e">
        <f t="shared" si="23"/>
        <v>#VALUE!</v>
      </c>
      <c r="AL12" s="280" t="e">
        <f t="shared" si="24"/>
        <v>#VALUE!</v>
      </c>
      <c r="AM12" s="280" t="e">
        <f t="shared" si="25"/>
        <v>#VALUE!</v>
      </c>
      <c r="AN12" s="283" t="str">
        <f>IF(COUNTA(F12:G12:I12)&lt;3,"",(IF(AI12=TRUE,$AI$5,IF(AJ12=TRUE,$AJ$5,IF(AK12=TRUE,$AK$5,IF(AL12=TRUE,$AL$5,IF(AM12=TRUE,$AM$5,"Aucune")))))))</f>
        <v/>
      </c>
      <c r="AO12" s="280" t="e">
        <f t="shared" si="26"/>
        <v>#VALUE!</v>
      </c>
      <c r="AP12" s="280" t="e">
        <f t="shared" si="27"/>
        <v>#VALUE!</v>
      </c>
      <c r="AQ12" s="280" t="e">
        <f t="shared" si="28"/>
        <v>#VALUE!</v>
      </c>
      <c r="AR12" s="283" t="str">
        <f>IF(COUNTA(F12:G12:I12)&lt;3,"",(IF(AO12=TRUE,$AO$5,IF(AP12=TRUE,$AP$5,IF(AQ12=TRUE,$AQ$5,"Aucune action requise")))))</f>
        <v/>
      </c>
      <c r="AS12" s="280" t="e">
        <f t="shared" si="29"/>
        <v>#VALUE!</v>
      </c>
      <c r="AT12" s="280" t="e">
        <f t="shared" si="30"/>
        <v>#VALUE!</v>
      </c>
      <c r="AU12" s="280" t="e">
        <f t="shared" si="31"/>
        <v>#VALUE!</v>
      </c>
      <c r="AV12" s="280" t="e">
        <f t="shared" si="32"/>
        <v>#VALUE!</v>
      </c>
      <c r="AW12" s="283" t="str">
        <f>IF(COUNTA(F12:G12:I12)&lt;3,"",(IF(AS12=TRUE,$AS$5,IF(AT12=TRUE,$AT$5,IF(AU12=TRUE,$AU$5,IF(AV12=TRUE,$AV$5,"Aucun"))))))</f>
        <v/>
      </c>
      <c r="AX12" s="527"/>
      <c r="AY12" s="568"/>
      <c r="AZ12" s="157"/>
    </row>
    <row r="13" spans="1:53" s="122" customFormat="1" ht="132" customHeight="1">
      <c r="A13" s="121"/>
      <c r="B13" s="442" t="s">
        <v>179</v>
      </c>
      <c r="C13" s="437" t="s">
        <v>180</v>
      </c>
      <c r="D13" s="437" t="s">
        <v>181</v>
      </c>
      <c r="E13" s="472"/>
      <c r="F13" s="31"/>
      <c r="G13" s="32"/>
      <c r="H13" s="32"/>
      <c r="I13" s="33"/>
      <c r="J13" s="471"/>
      <c r="K13" s="124" t="str">
        <f t="shared" si="66"/>
        <v/>
      </c>
      <c r="L13" s="280">
        <f t="shared" ref="L13:L14" si="67">F13*10+G13</f>
        <v>0</v>
      </c>
      <c r="M13" s="280" t="b">
        <f t="shared" ref="M13:M14" si="68">OR(L13=31)</f>
        <v>0</v>
      </c>
      <c r="N13" s="280" t="b">
        <f t="shared" ref="N13:N14" si="69">OR(L13=21,L13=32)</f>
        <v>0</v>
      </c>
      <c r="O13" s="280" t="b">
        <f t="shared" ref="O13:O14" si="70">OR(L13=22,L13=33)</f>
        <v>0</v>
      </c>
      <c r="P13" s="280" t="b">
        <f t="shared" ref="P13:P14" si="71">OR(L13=11,L13=12)</f>
        <v>0</v>
      </c>
      <c r="Q13" s="280" t="b">
        <f t="shared" ref="Q13:Q14" si="72">OR(L13=23,L13=34)</f>
        <v>0</v>
      </c>
      <c r="R13" s="280" t="b">
        <f t="shared" ref="R13:R14" si="73">OR(L13=13,L13=14,L13=24)</f>
        <v>0</v>
      </c>
      <c r="S13" s="280" t="b">
        <f t="shared" ref="S13:S14" si="74">OR(L13=1,L13=2,L13=3,L13=4)</f>
        <v>0</v>
      </c>
      <c r="T13" s="281" t="str">
        <f t="shared" si="8"/>
        <v/>
      </c>
      <c r="U13" s="282" t="str">
        <f t="shared" si="9"/>
        <v/>
      </c>
      <c r="V13" s="125" t="e">
        <f t="shared" si="10"/>
        <v>#VALUE!</v>
      </c>
      <c r="W13" s="280" t="e">
        <f t="shared" ref="W13:W14" si="75">OR(V13=61,V13=62,V13=63)</f>
        <v>#VALUE!</v>
      </c>
      <c r="X13" s="280" t="e">
        <f t="shared" ref="X13:X14" si="76">OR(V13=51,V13=52)</f>
        <v>#VALUE!</v>
      </c>
      <c r="Y13" s="280" t="e">
        <f t="shared" ref="Y13:Y14" si="77">OR(V13=31,V13=41,V13=42,V13=53)</f>
        <v>#VALUE!</v>
      </c>
      <c r="Z13" s="280" t="e">
        <f t="shared" ref="Z13:Z14" si="78">OR(V13=21,V13=32)</f>
        <v>#VALUE!</v>
      </c>
      <c r="AA13" s="280" t="e">
        <f t="shared" ref="AA13:AA14" si="79">AND(W13=FALSE,X13=FALSE,Y13=FALSE,Z13=FALSE)</f>
        <v>#VALUE!</v>
      </c>
      <c r="AB13" s="283" t="str">
        <f>IF(COUNTA(F13:G13:I13)&lt;3,"",(IF(W13=TRUE,$W$5,IF(X13=TRUE,$X$5,IF(Y13=TRUE,$Y$5,IF(Z13=TRUE,$Z$5,"Non"))))))</f>
        <v/>
      </c>
      <c r="AC13" s="280" t="e">
        <f t="shared" ref="AC13:AC14" si="80">OR(V13=61,V13=62,V13=51,V13=52)</f>
        <v>#VALUE!</v>
      </c>
      <c r="AD13" s="280" t="e">
        <f t="shared" ref="AD13:AD14" si="81">OR(V13=41,V13=42)</f>
        <v>#VALUE!</v>
      </c>
      <c r="AE13" s="280" t="e">
        <f t="shared" ref="AE13:AE14" si="82">OR(V13=31,V13=32,V13=63,V13=64,V13=53,V13=54,)</f>
        <v>#VALUE!</v>
      </c>
      <c r="AF13" s="280" t="e">
        <f t="shared" ref="AF13:AF14" si="83">OR(V13=21,V13=22,)</f>
        <v>#VALUE!</v>
      </c>
      <c r="AG13" s="280" t="e">
        <f t="shared" ref="AG13:AG14" si="84">OR(V13=11,V13=12,V13=13,V13=23,)</f>
        <v>#VALUE!</v>
      </c>
      <c r="AH13" s="283" t="str">
        <f>IF(COUNTA(F13:G13:I13)&lt;3,"",(IF(AC13=TRUE,$AC$5,IF(AD13=TRUE,$AD$5,IF(AE13=TRUE,$AE$5,IF(AF13=TRUE,$AF$5,IF(AG13=TRUE,$AG$5,"Aucune")))))))</f>
        <v/>
      </c>
      <c r="AI13" s="280" t="e">
        <f t="shared" ref="AI13:AI14" si="85">OR(V13=62,V13=52,V13=42)</f>
        <v>#VALUE!</v>
      </c>
      <c r="AJ13" s="280" t="e">
        <f t="shared" ref="AJ13:AJ14" si="86">OR(V13=63,V13=53,V13=43,V13=64,V13=54)</f>
        <v>#VALUE!</v>
      </c>
      <c r="AK13" s="280" t="e">
        <f t="shared" ref="AK13:AK14" si="87">OR(V13=61,V13=51,V13=41)</f>
        <v>#VALUE!</v>
      </c>
      <c r="AL13" s="280" t="e">
        <f t="shared" ref="AL13:AL14" si="88">OR(V13=44,V13=32,V13=33,V13=34)</f>
        <v>#VALUE!</v>
      </c>
      <c r="AM13" s="280" t="e">
        <f t="shared" ref="AM13:AM14" si="89">OR(V13=22,V13=23,V13=24,V13=12,V13=13,V13=14)</f>
        <v>#VALUE!</v>
      </c>
      <c r="AN13" s="283" t="str">
        <f>IF(COUNTA(F13:G13:I13)&lt;3,"",(IF(AI13=TRUE,$AI$5,IF(AJ13=TRUE,$AJ$5,IF(AK13=TRUE,$AK$5,IF(AL13=TRUE,$AL$5,IF(AM13=TRUE,$AM$5,"Aucune")))))))</f>
        <v/>
      </c>
      <c r="AO13" s="280" t="e">
        <f t="shared" ref="AO13:AO14" si="90">OR(V13=61,V13=62,V13=63,V13=51,V13=52,V13=53)</f>
        <v>#VALUE!</v>
      </c>
      <c r="AP13" s="280" t="e">
        <f t="shared" ref="AP13:AP14" si="91">OR(V13=41,V13=42,V13=43,V13=31,V13=32,V13=33)</f>
        <v>#VALUE!</v>
      </c>
      <c r="AQ13" s="280" t="e">
        <f t="shared" ref="AQ13:AQ14" si="92">OR(V13=21,V13=22,V13=23,V13=11,V13=12,V13=13)</f>
        <v>#VALUE!</v>
      </c>
      <c r="AR13" s="283" t="str">
        <f>IF(COUNTA(F13:G13:I13)&lt;3,"",(IF(AO13=TRUE,$AO$5,IF(AP13=TRUE,$AP$5,IF(AQ13=TRUE,$AQ$5,"Aucune action requise")))))</f>
        <v/>
      </c>
      <c r="AS13" s="280" t="e">
        <f t="shared" ref="AS13:AS14" si="93">OR(V13=61,V13=51,V13=41,V13=31,V13=21)</f>
        <v>#VALUE!</v>
      </c>
      <c r="AT13" s="280" t="e">
        <f t="shared" ref="AT13:AT14" si="94">OR(V13=62,V13=52,V13=42,V13=32,V13=22,V13=63,V13=53)</f>
        <v>#VALUE!</v>
      </c>
      <c r="AU13" s="280" t="e">
        <f t="shared" ref="AU13:AU14" si="95">OR(V13=43,V13=33,V13=23,V13=34,V13=24)</f>
        <v>#VALUE!</v>
      </c>
      <c r="AV13" s="280" t="e">
        <f t="shared" ref="AV13:AV14" si="96">OR(V13=64,V13=54,V13=44)</f>
        <v>#VALUE!</v>
      </c>
      <c r="AW13" s="283" t="str">
        <f>IF(COUNTA(F13:G13:I13)&lt;3,"",(IF(AS13=TRUE,$AS$5,IF(AT13=TRUE,$AT$5,IF(AU13=TRUE,$AU$5,IF(AV13=TRUE,$AV$5,"Aucun"))))))</f>
        <v/>
      </c>
      <c r="AX13" s="80"/>
      <c r="AY13" s="36"/>
      <c r="AZ13" s="157"/>
    </row>
    <row r="14" spans="1:53" s="122" customFormat="1" ht="114" customHeight="1" thickBot="1">
      <c r="A14" s="121"/>
      <c r="B14" s="442" t="s">
        <v>182</v>
      </c>
      <c r="C14" s="437" t="s">
        <v>183</v>
      </c>
      <c r="D14" s="437" t="s">
        <v>184</v>
      </c>
      <c r="E14" s="486"/>
      <c r="F14" s="48"/>
      <c r="G14" s="49"/>
      <c r="H14" s="49"/>
      <c r="I14" s="50"/>
      <c r="J14" s="50"/>
      <c r="K14" s="137" t="str">
        <f t="shared" si="66"/>
        <v/>
      </c>
      <c r="L14" s="343">
        <f t="shared" si="67"/>
        <v>0</v>
      </c>
      <c r="M14" s="343" t="b">
        <f t="shared" si="68"/>
        <v>0</v>
      </c>
      <c r="N14" s="343" t="b">
        <f t="shared" si="69"/>
        <v>0</v>
      </c>
      <c r="O14" s="343" t="b">
        <f t="shared" si="70"/>
        <v>0</v>
      </c>
      <c r="P14" s="343" t="b">
        <f t="shared" si="71"/>
        <v>0</v>
      </c>
      <c r="Q14" s="343" t="b">
        <f t="shared" si="72"/>
        <v>0</v>
      </c>
      <c r="R14" s="343" t="b">
        <f t="shared" si="73"/>
        <v>0</v>
      </c>
      <c r="S14" s="343" t="b">
        <f t="shared" si="74"/>
        <v>0</v>
      </c>
      <c r="T14" s="344" t="str">
        <f t="shared" si="8"/>
        <v/>
      </c>
      <c r="U14" s="345" t="str">
        <f t="shared" si="9"/>
        <v/>
      </c>
      <c r="V14" s="140" t="e">
        <f t="shared" si="10"/>
        <v>#VALUE!</v>
      </c>
      <c r="W14" s="343" t="e">
        <f t="shared" si="75"/>
        <v>#VALUE!</v>
      </c>
      <c r="X14" s="343" t="e">
        <f t="shared" si="76"/>
        <v>#VALUE!</v>
      </c>
      <c r="Y14" s="343" t="e">
        <f t="shared" si="77"/>
        <v>#VALUE!</v>
      </c>
      <c r="Z14" s="343" t="e">
        <f t="shared" si="78"/>
        <v>#VALUE!</v>
      </c>
      <c r="AA14" s="343" t="e">
        <f t="shared" si="79"/>
        <v>#VALUE!</v>
      </c>
      <c r="AB14" s="346" t="str">
        <f>IF(COUNTA(F14:G14:I14)&lt;3,"",(IF(W14=TRUE,$W$5,IF(X14=TRUE,$X$5,IF(Y14=TRUE,$Y$5,IF(Z14=TRUE,$Z$5,"Non"))))))</f>
        <v/>
      </c>
      <c r="AC14" s="343" t="e">
        <f t="shared" si="80"/>
        <v>#VALUE!</v>
      </c>
      <c r="AD14" s="343" t="e">
        <f t="shared" si="81"/>
        <v>#VALUE!</v>
      </c>
      <c r="AE14" s="343" t="e">
        <f t="shared" si="82"/>
        <v>#VALUE!</v>
      </c>
      <c r="AF14" s="343" t="e">
        <f t="shared" si="83"/>
        <v>#VALUE!</v>
      </c>
      <c r="AG14" s="343" t="e">
        <f t="shared" si="84"/>
        <v>#VALUE!</v>
      </c>
      <c r="AH14" s="346" t="str">
        <f>IF(COUNTA(F14:G14:I14)&lt;3,"",(IF(AC14=TRUE,$AC$5,IF(AD14=TRUE,$AD$5,IF(AE14=TRUE,$AE$5,IF(AF14=TRUE,$AF$5,IF(AG14=TRUE,$AG$5,"Aucune")))))))</f>
        <v/>
      </c>
      <c r="AI14" s="343" t="e">
        <f t="shared" si="85"/>
        <v>#VALUE!</v>
      </c>
      <c r="AJ14" s="343" t="e">
        <f t="shared" si="86"/>
        <v>#VALUE!</v>
      </c>
      <c r="AK14" s="343" t="e">
        <f t="shared" si="87"/>
        <v>#VALUE!</v>
      </c>
      <c r="AL14" s="343" t="e">
        <f t="shared" si="88"/>
        <v>#VALUE!</v>
      </c>
      <c r="AM14" s="343" t="e">
        <f t="shared" si="89"/>
        <v>#VALUE!</v>
      </c>
      <c r="AN14" s="346" t="str">
        <f>IF(COUNTA(F14:G14:I14)&lt;3,"",(IF(AI14=TRUE,$AI$5,IF(AJ14=TRUE,$AJ$5,IF(AK14=TRUE,$AK$5,IF(AL14=TRUE,$AL$5,IF(AM14=TRUE,$AM$5,"Aucune")))))))</f>
        <v/>
      </c>
      <c r="AO14" s="343" t="e">
        <f t="shared" si="90"/>
        <v>#VALUE!</v>
      </c>
      <c r="AP14" s="343" t="e">
        <f t="shared" si="91"/>
        <v>#VALUE!</v>
      </c>
      <c r="AQ14" s="343" t="e">
        <f t="shared" si="92"/>
        <v>#VALUE!</v>
      </c>
      <c r="AR14" s="346" t="str">
        <f>IF(COUNTA(F14:G14:I14)&lt;3,"",(IF(AO14=TRUE,$AO$5,IF(AP14=TRUE,$AP$5,IF(AQ14=TRUE,$AQ$5,"Aucune action requise")))))</f>
        <v/>
      </c>
      <c r="AS14" s="343" t="e">
        <f t="shared" si="93"/>
        <v>#VALUE!</v>
      </c>
      <c r="AT14" s="343" t="e">
        <f t="shared" si="94"/>
        <v>#VALUE!</v>
      </c>
      <c r="AU14" s="343" t="e">
        <f t="shared" si="95"/>
        <v>#VALUE!</v>
      </c>
      <c r="AV14" s="343" t="e">
        <f t="shared" si="96"/>
        <v>#VALUE!</v>
      </c>
      <c r="AW14" s="346" t="str">
        <f>IF(COUNTA(F14:G14:I14)&lt;3,"",(IF(AS14=TRUE,$AS$5,IF(AT14=TRUE,$AT$5,IF(AU14=TRUE,$AU$5,IF(AV14=TRUE,$AV$5,"Aucun"))))))</f>
        <v/>
      </c>
      <c r="AX14" s="94"/>
      <c r="AY14" s="515"/>
      <c r="AZ14" s="159"/>
    </row>
    <row r="15" spans="1:53">
      <c r="K15" s="567"/>
    </row>
  </sheetData>
  <mergeCells count="8">
    <mergeCell ref="B2:H2"/>
    <mergeCell ref="B6:AZ6"/>
    <mergeCell ref="B3:AZ3"/>
    <mergeCell ref="B4:C5"/>
    <mergeCell ref="E4:F4"/>
    <mergeCell ref="G4:H4"/>
    <mergeCell ref="I4:J4"/>
    <mergeCell ref="AY4:AZ4"/>
  </mergeCells>
  <conditionalFormatting sqref="A4 E7:E14 J7:J14">
    <cfRule type="expression" dxfId="1458" priority="176">
      <formula>FIND("Agir",B4)</formula>
    </cfRule>
    <cfRule type="expression" dxfId="1457" priority="177">
      <formula>FIND("Réagir",B4)</formula>
    </cfRule>
  </conditionalFormatting>
  <conditionalFormatting sqref="A4 J7:J14 E7:E14">
    <cfRule type="expression" dxfId="1456" priority="175" stopIfTrue="1">
      <formula>ISTEXT(A4)</formula>
    </cfRule>
  </conditionalFormatting>
  <conditionalFormatting sqref="A4">
    <cfRule type="expression" dxfId="1455" priority="169" stopIfTrue="1">
      <formula>ISTEXT(A4)</formula>
    </cfRule>
    <cfRule type="expression" dxfId="1454" priority="174">
      <formula>FIND("Réagir",B4)</formula>
    </cfRule>
    <cfRule type="expression" dxfId="1453" priority="173">
      <formula>FIND("Agir",B4)</formula>
    </cfRule>
    <cfRule type="expression" dxfId="1452" priority="172" stopIfTrue="1">
      <formula>ISTEXT(A4)</formula>
    </cfRule>
    <cfRule type="expression" dxfId="1451" priority="171">
      <formula>FIND("Réagir",B4)</formula>
    </cfRule>
    <cfRule type="expression" dxfId="1450" priority="170">
      <formula>FIND("Agir",B4)</formula>
    </cfRule>
  </conditionalFormatting>
  <conditionalFormatting sqref="E7:E14">
    <cfRule type="expression" dxfId="1449" priority="103" stopIfTrue="1">
      <formula>ISTEXT(E7)</formula>
    </cfRule>
    <cfRule type="expression" dxfId="1448" priority="104">
      <formula>FIND("Conforter",G7)</formula>
    </cfRule>
    <cfRule type="expression" dxfId="1447" priority="113" stopIfTrue="1">
      <formula>ISTEXT(E7)</formula>
    </cfRule>
    <cfRule type="expression" dxfId="1446" priority="114">
      <formula>FIND("Conforter",G7)</formula>
    </cfRule>
  </conditionalFormatting>
  <conditionalFormatting sqref="E13:E14">
    <cfRule type="expression" dxfId="1445" priority="29" stopIfTrue="1">
      <formula>ISTEXT(E13)</formula>
    </cfRule>
    <cfRule type="expression" dxfId="1444" priority="30">
      <formula>FIND("Conforter",G13)</formula>
    </cfRule>
  </conditionalFormatting>
  <conditionalFormatting sqref="G7:I14">
    <cfRule type="expression" dxfId="1443" priority="164" stopIfTrue="1">
      <formula>ISTEXT(G7)</formula>
    </cfRule>
    <cfRule type="expression" dxfId="1442" priority="165">
      <formula>FIND("Conforter",J7)</formula>
    </cfRule>
  </conditionalFormatting>
  <conditionalFormatting sqref="H7:I14">
    <cfRule type="expression" dxfId="1441" priority="161" stopIfTrue="1">
      <formula>ISTEXT(H7)</formula>
    </cfRule>
    <cfRule type="expression" dxfId="1440" priority="139">
      <formula>FIND("Conforter",K7)</formula>
    </cfRule>
    <cfRule type="expression" dxfId="1439" priority="163">
      <formula>FIND("Réagir",J7)</formula>
    </cfRule>
    <cfRule type="expression" dxfId="1438" priority="162">
      <formula>FIND("Agir",J7)</formula>
    </cfRule>
  </conditionalFormatting>
  <conditionalFormatting sqref="H13:I14">
    <cfRule type="expression" dxfId="1437" priority="32">
      <formula>FIND("Conforter",K13)</formula>
    </cfRule>
  </conditionalFormatting>
  <conditionalFormatting sqref="H7:J14">
    <cfRule type="expression" dxfId="1436" priority="138" stopIfTrue="1">
      <formula>ISTEXT(H7)</formula>
    </cfRule>
  </conditionalFormatting>
  <conditionalFormatting sqref="H13:J14">
    <cfRule type="expression" dxfId="1435" priority="31" stopIfTrue="1">
      <formula>ISTEXT(H13)</formula>
    </cfRule>
  </conditionalFormatting>
  <conditionalFormatting sqref="J7:J14">
    <cfRule type="expression" dxfId="1434" priority="141">
      <formula>FIND("Agir",K7)</formula>
    </cfRule>
    <cfRule type="expression" dxfId="1433" priority="142">
      <formula>FIND("Réagir",K7)</formula>
    </cfRule>
  </conditionalFormatting>
  <conditionalFormatting sqref="J13:J14">
    <cfRule type="expression" dxfId="1432" priority="35">
      <formula>FIND("Réagir",K13)</formula>
    </cfRule>
    <cfRule type="expression" dxfId="1431" priority="34">
      <formula>FIND("Agir",K13)</formula>
    </cfRule>
  </conditionalFormatting>
  <conditionalFormatting sqref="J5:K5 AB5 AH5 AN5 AR5 AW5:AZ5">
    <cfRule type="containsText" dxfId="1430" priority="6" stopIfTrue="1" operator="containsText" text="Terme">
      <formula>NOT(ISERROR(SEARCH("Terme",J5)))</formula>
    </cfRule>
    <cfRule type="containsText" dxfId="1429" priority="5" stopIfTrue="1" operator="containsText" text="Seconde">
      <formula>NOT(ISERROR(SEARCH("Seconde",J5)))</formula>
    </cfRule>
    <cfRule type="containsText" dxfId="1428" priority="4" stopIfTrue="1" operator="containsText" text="Première">
      <formula>NOT(ISERROR(SEARCH("Première",J5)))</formula>
    </cfRule>
  </conditionalFormatting>
  <conditionalFormatting sqref="J7:K14 AW7:AZ11 AZ12:AZ13 AW13:AY13 AW14:AZ14 AN7:AN14 AR7:AR14 AW12:AX12 AB7:AB14 AH7:AH14">
    <cfRule type="containsText" dxfId="1427" priority="166" stopIfTrue="1" operator="containsText" text="Première">
      <formula>NOT(ISERROR(SEARCH("Première",J7)))</formula>
    </cfRule>
  </conditionalFormatting>
  <conditionalFormatting sqref="K7:K14">
    <cfRule type="containsText" dxfId="1426" priority="120" stopIfTrue="1" operator="containsText" text="consolidation">
      <formula>NOT(ISERROR(SEARCH("consolidation",K7)))</formula>
    </cfRule>
    <cfRule type="containsText" dxfId="1425" priority="158" stopIfTrue="1" operator="containsText" text="Non">
      <formula>NOT(ISERROR(SEARCH("Non",K7)))</formula>
    </cfRule>
    <cfRule type="containsText" dxfId="1424" priority="124" stopIfTrue="1" operator="containsText" text="long">
      <formula>NOT(ISERROR(SEARCH("long",K7)))</formula>
    </cfRule>
    <cfRule type="containsText" dxfId="1423" priority="123" stopIfTrue="1" operator="containsText" text="moyen">
      <formula>NOT(ISERROR(SEARCH("moyen",K7)))</formula>
    </cfRule>
    <cfRule type="containsText" dxfId="1422" priority="122" stopIfTrue="1" operator="containsText" text="Urgent">
      <formula>NOT(ISERROR(SEARCH("Urgent",K7)))</formula>
    </cfRule>
    <cfRule type="containsText" dxfId="1421" priority="121" stopIfTrue="1" operator="containsText" text="Non Prioritaire">
      <formula>NOT(ISERROR(SEARCH("Non Prioritaire",K7)))</formula>
    </cfRule>
    <cfRule type="containsText" dxfId="1420" priority="118" operator="containsText" text="Intervention prioritaire">
      <formula>NOT(ISERROR(SEARCH("Intervention prioritaire",K7)))</formula>
    </cfRule>
    <cfRule type="containsText" dxfId="1419" priority="119" stopIfTrue="1" operator="containsText" text="Non pertinent">
      <formula>NOT(ISERROR(SEARCH("Non pertinent",K7)))</formula>
    </cfRule>
  </conditionalFormatting>
  <conditionalFormatting sqref="AB7:AB14">
    <cfRule type="expression" dxfId="1418" priority="63">
      <formula>FIND("Réagir",AW7)</formula>
    </cfRule>
    <cfRule type="expression" dxfId="1417" priority="62">
      <formula>FIND("Agir",AW7)</formula>
    </cfRule>
    <cfRule type="expression" dxfId="1416" priority="61" stopIfTrue="1">
      <formula>ISTEXT(AB7)</formula>
    </cfRule>
  </conditionalFormatting>
  <conditionalFormatting sqref="AH7:AH14 AN7:AN14 AR7:AR14 AW7:AW14">
    <cfRule type="expression" dxfId="1415" priority="60">
      <formula>FIND("Réagir",#REF!)</formula>
    </cfRule>
    <cfRule type="expression" dxfId="1414" priority="59">
      <formula>FIND("Agir",#REF!)</formula>
    </cfRule>
  </conditionalFormatting>
  <conditionalFormatting sqref="AH7:AH14">
    <cfRule type="expression" dxfId="1413" priority="51">
      <formula>FIND("Réagir",#REF!)</formula>
    </cfRule>
    <cfRule type="expression" dxfId="1412" priority="50">
      <formula>FIND("Agir",#REF!)</formula>
    </cfRule>
    <cfRule type="expression" dxfId="1411" priority="49" stopIfTrue="1">
      <formula>ISTEXT(AH7)</formula>
    </cfRule>
  </conditionalFormatting>
  <conditionalFormatting sqref="AN7:AN14 AR7:AR14 AW7:AW14 AH7:AH14">
    <cfRule type="expression" dxfId="1410" priority="58" stopIfTrue="1">
      <formula>ISTEXT(AH7)</formula>
    </cfRule>
  </conditionalFormatting>
  <conditionalFormatting sqref="AN7:AN14 AR7:AR14 AW7:AW14">
    <cfRule type="expression" dxfId="1409" priority="91">
      <formula>FIND("Agir",#REF!)</formula>
    </cfRule>
    <cfRule type="expression" dxfId="1408" priority="92">
      <formula>FIND("Réagir",#REF!)</formula>
    </cfRule>
    <cfRule type="expression" dxfId="1407" priority="57">
      <formula>FIND("Réagir",#REF!)</formula>
    </cfRule>
    <cfRule type="expression" dxfId="1406" priority="56">
      <formula>FIND("Agir",#REF!)</formula>
    </cfRule>
  </conditionalFormatting>
  <conditionalFormatting sqref="AR7:AR14 AN7:AN14 AW7:AW14">
    <cfRule type="expression" dxfId="1405" priority="90" stopIfTrue="1">
      <formula>ISTEXT(AN7)</formula>
    </cfRule>
  </conditionalFormatting>
  <conditionalFormatting sqref="AR7:AR14">
    <cfRule type="expression" dxfId="1404" priority="87">
      <formula>FIND("Réagir",AW7)</formula>
    </cfRule>
    <cfRule type="expression" dxfId="1403" priority="86">
      <formula>FIND("Agir",AW7)</formula>
    </cfRule>
    <cfRule type="expression" dxfId="1402" priority="85" stopIfTrue="1">
      <formula>ISTEXT(AR7)</formula>
    </cfRule>
    <cfRule type="expression" dxfId="1401" priority="75">
      <formula>FIND("Réagir",AW7)</formula>
    </cfRule>
    <cfRule type="expression" dxfId="1400" priority="74">
      <formula>FIND("Agir",AW7)</formula>
    </cfRule>
    <cfRule type="expression" dxfId="1399" priority="73" stopIfTrue="1">
      <formula>ISTEXT(AR7)</formula>
    </cfRule>
  </conditionalFormatting>
  <conditionalFormatting sqref="AR13:AR14">
    <cfRule type="expression" dxfId="1398" priority="28">
      <formula>FIND("Réagir",AW13)</formula>
    </cfRule>
    <cfRule type="expression" dxfId="1397" priority="26" stopIfTrue="1">
      <formula>ISTEXT(AR13)</formula>
    </cfRule>
    <cfRule type="expression" dxfId="1396" priority="27">
      <formula>FIND("Agir",AW13)</formula>
    </cfRule>
  </conditionalFormatting>
  <conditionalFormatting sqref="AW7:AW14 AR7:AR14 AN7:AN14">
    <cfRule type="expression" dxfId="1395" priority="55" stopIfTrue="1">
      <formula>ISTEXT(AN7)</formula>
    </cfRule>
  </conditionalFormatting>
  <conditionalFormatting sqref="AW7:AX14">
    <cfRule type="expression" dxfId="1394" priority="48">
      <formula>FIND("Réagir",#REF!)</formula>
    </cfRule>
    <cfRule type="expression" dxfId="1393" priority="47">
      <formula>FIND("Agir",#REF!)</formula>
    </cfRule>
    <cfRule type="expression" dxfId="1392" priority="46" stopIfTrue="1">
      <formula>ISTEXT(AW7)</formula>
    </cfRule>
  </conditionalFormatting>
  <conditionalFormatting sqref="AW7:AZ11 J7:K14 AB7:AB14 AH7:AH14 AN7:AN14 AR7:AR14 AW12:AX12 AZ12:AZ13 AW13:AY13 AW14:AZ14">
    <cfRule type="containsText" dxfId="1391" priority="167" stopIfTrue="1" operator="containsText" text="Seconde">
      <formula>NOT(ISERROR(SEARCH("Seconde",J7)))</formula>
    </cfRule>
    <cfRule type="containsText" dxfId="1390" priority="168" stopIfTrue="1" operator="containsText" text="Terme">
      <formula>NOT(ISERROR(SEARCH("Terme",J7)))</formula>
    </cfRule>
  </conditionalFormatting>
  <conditionalFormatting sqref="AX4:AY4">
    <cfRule type="containsText" dxfId="1389" priority="1" stopIfTrue="1" operator="containsText" text="Première">
      <formula>NOT(ISERROR(SEARCH("Première",AX4)))</formula>
    </cfRule>
    <cfRule type="containsText" dxfId="1388" priority="3" stopIfTrue="1" operator="containsText" text="Terme">
      <formula>NOT(ISERROR(SEARCH("Terme",AX4)))</formula>
    </cfRule>
    <cfRule type="containsText" dxfId="1387" priority="2" stopIfTrue="1" operator="containsText" text="Seconde">
      <formula>NOT(ISERROR(SEARCH("Seconde",AX4)))</formula>
    </cfRule>
  </conditionalFormatting>
  <conditionalFormatting sqref="AY7:AZ11 AZ12 AY13:AZ14">
    <cfRule type="expression" dxfId="1386" priority="93" stopIfTrue="1">
      <formula>ISTEXT(AY7)</formula>
    </cfRule>
    <cfRule type="expression" dxfId="1385" priority="94">
      <formula>FIND("Agir",#REF!)</formula>
    </cfRule>
    <cfRule type="expression" dxfId="1384" priority="95">
      <formula>FIND("Réagir",#REF!)</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G7:G14" xr:uid="{00000000-0002-0000-0700-000000000000}">
      <formula1>$N$1:$Q$1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F7:F14" xr:uid="{00000000-0002-0000-0700-000001000000}">
      <formula1>$M$1:$P$1</formula1>
    </dataValidation>
    <dataValidation type="list" allowBlank="1" showInputMessage="1" showErrorMessage="1" errorTitle="Valeur invalide" error="La valeur doit être contenue entre 1 et 4" promptTitle="Compétences" prompt="Valeur comprise entre 1 et 5_x000a_Les compétences pour cette cible sont : _x000a_1 - Secteur publique échelle nationale_x000a_2 - Secteur public à l’échelle locale._x000a_3 - Secteur public (nationale et locale)_x000a_4 - Partagée entre les secteurs public et privé_x000a_5. Secteur privé. " sqref="I7:I14" xr:uid="{00000000-0002-0000-0700-000002000000}">
      <formula1>$N$1:$R$1</formula1>
    </dataValidation>
  </dataValidations>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BC12"/>
  <sheetViews>
    <sheetView topLeftCell="C9" zoomScale="130" zoomScaleNormal="130" workbookViewId="0">
      <selection activeCell="F17" sqref="F17"/>
    </sheetView>
  </sheetViews>
  <sheetFormatPr baseColWidth="10" defaultColWidth="10.5" defaultRowHeight="12"/>
  <cols>
    <col min="1" max="1" width="1.5" style="100" customWidth="1"/>
    <col min="2" max="2" width="4.5" style="141" customWidth="1"/>
    <col min="3" max="4" width="83" style="142" customWidth="1"/>
    <col min="5" max="5" width="46" style="143" customWidth="1"/>
    <col min="6" max="6" width="9.83203125" style="100" customWidth="1"/>
    <col min="7" max="7" width="9.83203125" style="144" customWidth="1"/>
    <col min="8" max="8" width="46" style="143" customWidth="1"/>
    <col min="9" max="9" width="8.83203125" style="143" customWidth="1"/>
    <col min="10" max="11" width="45.5" style="143" customWidth="1"/>
    <col min="12" max="12" width="20.5" style="143" customWidth="1"/>
    <col min="13" max="28" width="5.5" style="100" hidden="1" customWidth="1"/>
    <col min="29" max="29" width="20.5" style="143" hidden="1" customWidth="1"/>
    <col min="30" max="34" width="10.5" style="100" hidden="1" customWidth="1"/>
    <col min="35" max="35" width="20.5" style="143" hidden="1" customWidth="1"/>
    <col min="36" max="40" width="10.5" style="100" hidden="1" customWidth="1"/>
    <col min="41" max="41" width="20.5" style="143" hidden="1" customWidth="1"/>
    <col min="42" max="44" width="10.5" style="100" hidden="1" customWidth="1"/>
    <col min="45" max="45" width="20.5" style="143" hidden="1" customWidth="1"/>
    <col min="46" max="49" width="10.5" style="100" hidden="1" customWidth="1"/>
    <col min="50" max="50" width="20.5" style="143" hidden="1" customWidth="1"/>
    <col min="51" max="54" width="45.5" style="143" customWidth="1"/>
    <col min="55" max="55" width="34.5" style="100" customWidth="1"/>
    <col min="56" max="16384" width="10.5" style="100"/>
  </cols>
  <sheetData>
    <row r="1" spans="1:55" s="95" customFormat="1" ht="14" thickBot="1">
      <c r="B1" s="96"/>
      <c r="C1" s="97"/>
      <c r="D1" s="97"/>
      <c r="E1" s="98"/>
      <c r="G1" s="99"/>
      <c r="H1" s="98"/>
      <c r="I1" s="98"/>
      <c r="J1" s="98"/>
      <c r="K1" s="98"/>
      <c r="L1" s="98"/>
      <c r="N1" s="95">
        <v>0</v>
      </c>
      <c r="O1" s="95">
        <v>1</v>
      </c>
      <c r="P1" s="95">
        <v>2</v>
      </c>
      <c r="Q1" s="95">
        <v>3</v>
      </c>
      <c r="R1" s="95">
        <v>4</v>
      </c>
      <c r="S1" s="95">
        <v>5</v>
      </c>
      <c r="AC1" s="62"/>
      <c r="AI1" s="62"/>
      <c r="AO1" s="62"/>
      <c r="AS1" s="62"/>
      <c r="AX1" s="62"/>
      <c r="AY1" s="98"/>
      <c r="AZ1" s="98"/>
      <c r="BA1" s="98"/>
      <c r="BB1" s="98"/>
    </row>
    <row r="2" spans="1:55" s="95" customFormat="1" ht="60" customHeight="1" thickBot="1">
      <c r="B2" s="676" t="s">
        <v>185</v>
      </c>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c r="AP2" s="677"/>
      <c r="AQ2" s="677"/>
      <c r="AR2" s="677"/>
      <c r="AS2" s="677"/>
      <c r="AT2" s="677"/>
      <c r="AU2" s="677"/>
      <c r="AV2" s="677"/>
      <c r="AW2" s="677"/>
      <c r="AX2" s="677"/>
      <c r="AY2" s="677"/>
      <c r="AZ2" s="677"/>
      <c r="BA2" s="677"/>
      <c r="BB2" s="678"/>
    </row>
    <row r="3" spans="1:55" s="95" customFormat="1" ht="17" thickBot="1">
      <c r="B3" s="702"/>
      <c r="C3" s="703"/>
      <c r="D3" s="703"/>
      <c r="E3" s="703"/>
      <c r="F3" s="703"/>
      <c r="G3" s="703"/>
      <c r="H3" s="703"/>
      <c r="I3" s="703"/>
      <c r="J3" s="703"/>
      <c r="K3" s="703"/>
      <c r="L3" s="703"/>
      <c r="M3" s="703"/>
      <c r="N3" s="703"/>
      <c r="O3" s="703"/>
      <c r="P3" s="703"/>
      <c r="Q3" s="703"/>
      <c r="R3" s="703"/>
      <c r="S3" s="703"/>
      <c r="T3" s="703"/>
      <c r="U3" s="703"/>
      <c r="V3" s="703"/>
      <c r="W3" s="703"/>
      <c r="X3" s="703"/>
      <c r="Y3" s="703"/>
      <c r="Z3" s="703"/>
      <c r="AA3" s="703"/>
      <c r="AB3" s="703"/>
      <c r="AC3" s="703"/>
      <c r="AD3" s="703"/>
      <c r="AE3" s="703"/>
      <c r="AF3" s="703"/>
      <c r="AG3" s="703"/>
      <c r="AH3" s="703"/>
      <c r="AI3" s="703"/>
      <c r="AJ3" s="703"/>
      <c r="AK3" s="703"/>
      <c r="AL3" s="703"/>
      <c r="AM3" s="703"/>
      <c r="AN3" s="703"/>
      <c r="AO3" s="703"/>
      <c r="AP3" s="703"/>
      <c r="AQ3" s="703"/>
      <c r="AR3" s="703"/>
      <c r="AS3" s="703"/>
      <c r="AT3" s="703"/>
      <c r="AU3" s="703"/>
      <c r="AV3" s="703"/>
      <c r="AW3" s="703"/>
      <c r="AX3" s="703"/>
      <c r="AY3" s="703"/>
      <c r="AZ3" s="703"/>
      <c r="BA3" s="703"/>
      <c r="BB3" s="704"/>
    </row>
    <row r="4" spans="1:55" ht="21.75" customHeight="1" thickBot="1">
      <c r="A4" s="95"/>
      <c r="B4" s="686"/>
      <c r="C4" s="687"/>
      <c r="D4" s="396"/>
      <c r="E4" s="690" t="s">
        <v>46</v>
      </c>
      <c r="F4" s="691"/>
      <c r="G4" s="692" t="s">
        <v>47</v>
      </c>
      <c r="H4" s="693"/>
      <c r="I4" s="694" t="s">
        <v>48</v>
      </c>
      <c r="J4" s="707"/>
      <c r="K4" s="695"/>
      <c r="L4" s="178" t="s">
        <v>49</v>
      </c>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6"/>
      <c r="AY4" s="187"/>
      <c r="AZ4" s="708" t="s">
        <v>50</v>
      </c>
      <c r="BA4" s="709"/>
      <c r="BB4" s="710"/>
    </row>
    <row r="5" spans="1:55" s="117" customFormat="1" ht="168" customHeight="1" thickBot="1">
      <c r="A5" s="101"/>
      <c r="B5" s="705"/>
      <c r="C5" s="706"/>
      <c r="D5" s="398" t="s">
        <v>93</v>
      </c>
      <c r="E5" s="399" t="s">
        <v>52</v>
      </c>
      <c r="F5" s="400" t="s">
        <v>46</v>
      </c>
      <c r="G5" s="401" t="s">
        <v>47</v>
      </c>
      <c r="H5" s="402" t="s">
        <v>53</v>
      </c>
      <c r="I5" s="403" t="s">
        <v>54</v>
      </c>
      <c r="J5" s="404" t="s">
        <v>186</v>
      </c>
      <c r="K5" s="404" t="s">
        <v>55</v>
      </c>
      <c r="L5" s="405" t="s">
        <v>56</v>
      </c>
      <c r="M5" s="406" t="s">
        <v>57</v>
      </c>
      <c r="N5" s="407" t="s">
        <v>5</v>
      </c>
      <c r="O5" s="408" t="s">
        <v>17</v>
      </c>
      <c r="P5" s="409" t="s">
        <v>24</v>
      </c>
      <c r="Q5" s="410" t="s">
        <v>31</v>
      </c>
      <c r="R5" s="411" t="s">
        <v>36</v>
      </c>
      <c r="S5" s="412" t="s">
        <v>41</v>
      </c>
      <c r="T5" s="413" t="s">
        <v>44</v>
      </c>
      <c r="U5" s="414" t="s">
        <v>58</v>
      </c>
      <c r="V5" s="414" t="s">
        <v>59</v>
      </c>
      <c r="W5" s="414" t="s">
        <v>60</v>
      </c>
      <c r="X5" s="414" t="s">
        <v>7</v>
      </c>
      <c r="Y5" s="414" t="s">
        <v>18</v>
      </c>
      <c r="Z5" s="414" t="s">
        <v>19</v>
      </c>
      <c r="AA5" s="414" t="s">
        <v>32</v>
      </c>
      <c r="AB5" s="414" t="s">
        <v>8</v>
      </c>
      <c r="AC5" s="415" t="s">
        <v>6</v>
      </c>
      <c r="AD5" s="416" t="s">
        <v>61</v>
      </c>
      <c r="AE5" s="416" t="s">
        <v>62</v>
      </c>
      <c r="AF5" s="416" t="s">
        <v>20</v>
      </c>
      <c r="AG5" s="416" t="s">
        <v>37</v>
      </c>
      <c r="AH5" s="416" t="s">
        <v>38</v>
      </c>
      <c r="AI5" s="415" t="s">
        <v>9</v>
      </c>
      <c r="AJ5" s="416" t="s">
        <v>63</v>
      </c>
      <c r="AK5" s="416" t="s">
        <v>64</v>
      </c>
      <c r="AL5" s="416" t="s">
        <v>65</v>
      </c>
      <c r="AM5" s="416" t="s">
        <v>66</v>
      </c>
      <c r="AN5" s="416" t="s">
        <v>67</v>
      </c>
      <c r="AO5" s="415" t="s">
        <v>68</v>
      </c>
      <c r="AP5" s="416" t="s">
        <v>69</v>
      </c>
      <c r="AQ5" s="416" t="s">
        <v>70</v>
      </c>
      <c r="AR5" s="416" t="s">
        <v>71</v>
      </c>
      <c r="AS5" s="415" t="s">
        <v>72</v>
      </c>
      <c r="AT5" s="416" t="s">
        <v>73</v>
      </c>
      <c r="AU5" s="416" t="s">
        <v>74</v>
      </c>
      <c r="AV5" s="416" t="s">
        <v>75</v>
      </c>
      <c r="AW5" s="416" t="s">
        <v>76</v>
      </c>
      <c r="AX5" s="417" t="s">
        <v>77</v>
      </c>
      <c r="AY5" s="418" t="s">
        <v>78</v>
      </c>
      <c r="AZ5" s="419" t="s">
        <v>79</v>
      </c>
      <c r="BA5" s="420" t="s">
        <v>187</v>
      </c>
      <c r="BB5" s="397" t="s">
        <v>188</v>
      </c>
      <c r="BC5" s="117" t="s">
        <v>189</v>
      </c>
    </row>
    <row r="6" spans="1:55" s="146" customFormat="1" ht="31.5" customHeight="1" thickBot="1">
      <c r="A6" s="145"/>
      <c r="B6" s="679" t="s">
        <v>81</v>
      </c>
      <c r="C6" s="680"/>
      <c r="D6" s="680"/>
      <c r="E6" s="698"/>
      <c r="F6" s="698"/>
      <c r="G6" s="698"/>
      <c r="H6" s="698"/>
      <c r="I6" s="698"/>
      <c r="J6" s="698"/>
      <c r="K6" s="698"/>
      <c r="L6" s="698"/>
      <c r="M6" s="698"/>
      <c r="N6" s="698"/>
      <c r="O6" s="698"/>
      <c r="P6" s="698"/>
      <c r="Q6" s="698"/>
      <c r="R6" s="698"/>
      <c r="S6" s="698"/>
      <c r="T6" s="698"/>
      <c r="U6" s="698"/>
      <c r="V6" s="698"/>
      <c r="W6" s="698"/>
      <c r="X6" s="698"/>
      <c r="Y6" s="698"/>
      <c r="Z6" s="698"/>
      <c r="AA6" s="698"/>
      <c r="AB6" s="698"/>
      <c r="AC6" s="698"/>
      <c r="AD6" s="698"/>
      <c r="AE6" s="698"/>
      <c r="AF6" s="698"/>
      <c r="AG6" s="698"/>
      <c r="AH6" s="698"/>
      <c r="AI6" s="698"/>
      <c r="AJ6" s="698"/>
      <c r="AK6" s="698"/>
      <c r="AL6" s="698"/>
      <c r="AM6" s="698"/>
      <c r="AN6" s="698"/>
      <c r="AO6" s="698"/>
      <c r="AP6" s="698"/>
      <c r="AQ6" s="698"/>
      <c r="AR6" s="698"/>
      <c r="AS6" s="698"/>
      <c r="AT6" s="698"/>
      <c r="AU6" s="698"/>
      <c r="AV6" s="698"/>
      <c r="AW6" s="698"/>
      <c r="AX6" s="698"/>
      <c r="AY6" s="698"/>
      <c r="AZ6" s="698"/>
      <c r="BA6" s="698"/>
      <c r="BB6" s="681"/>
    </row>
    <row r="7" spans="1:55" s="122" customFormat="1" ht="219" customHeight="1">
      <c r="A7" s="121"/>
      <c r="B7" s="436">
        <v>7.1</v>
      </c>
      <c r="C7" s="584" t="s">
        <v>190</v>
      </c>
      <c r="D7" s="585" t="s">
        <v>522</v>
      </c>
      <c r="E7" s="483"/>
      <c r="F7" s="421"/>
      <c r="G7" s="422"/>
      <c r="H7" s="484"/>
      <c r="I7" s="423"/>
      <c r="J7" s="423"/>
      <c r="K7" s="423"/>
      <c r="L7" s="424" t="str">
        <f t="shared" ref="L7:L11" si="0">U7</f>
        <v/>
      </c>
      <c r="M7" s="278">
        <f t="shared" ref="M7:M11" si="1">F7*10+G7</f>
        <v>0</v>
      </c>
      <c r="N7" s="278" t="b">
        <f t="shared" ref="N7:N11" si="2">OR(M7=31)</f>
        <v>0</v>
      </c>
      <c r="O7" s="278" t="b">
        <f t="shared" ref="O7:O11" si="3">OR(M7=21,M7=32)</f>
        <v>0</v>
      </c>
      <c r="P7" s="278" t="b">
        <f t="shared" ref="P7:P11" si="4">OR(M7=22,M7=33)</f>
        <v>0</v>
      </c>
      <c r="Q7" s="278" t="b">
        <f t="shared" ref="Q7:Q11" si="5">OR(M7=11,M7=12)</f>
        <v>0</v>
      </c>
      <c r="R7" s="278" t="b">
        <f t="shared" ref="R7:R11" si="6">OR(M7=23,M7=34)</f>
        <v>0</v>
      </c>
      <c r="S7" s="278" t="b">
        <f t="shared" ref="S7:S11" si="7">OR(M7=13,M7=14,M7=24)</f>
        <v>0</v>
      </c>
      <c r="T7" s="278" t="b">
        <f t="shared" ref="T7:T11" si="8">OR(M7=1,M7=2,M7=3,M7=4)</f>
        <v>0</v>
      </c>
      <c r="U7" s="425" t="str">
        <f>IF(COUNTA(F7:G7)&lt;2,"",(IF(N7=TRUE,$N$5,IF(O7=TRUE,$O$5,IF(P7=TRUE,$P$5,IF(Q7=TRUE,$Q$5,IF(R7=TRUE,$R$5,IF(S7=TRUE,$S$5,IF(T7=TRUE,$T$5,0)))))))))</f>
        <v/>
      </c>
      <c r="V7" s="426" t="str">
        <f>IF(COUNTA(F7:G7)&lt;2,"",(IF(N7=TRUE,6,IF(O7=TRUE,5,IF(P7=TRUE,4,IF(Q7=TRUE,3,IF(R7=TRUE,2,IF(S7=TRUE,1,IF(T7=TRUE,0,0)))))))))</f>
        <v/>
      </c>
      <c r="W7" s="427" t="e">
        <f>V7*10+I7</f>
        <v>#VALUE!</v>
      </c>
      <c r="X7" s="278" t="e">
        <f t="shared" ref="X7:X11" si="9">OR(W7=61,W7=62,W7=63)</f>
        <v>#VALUE!</v>
      </c>
      <c r="Y7" s="278" t="e">
        <f t="shared" ref="Y7:Y11" si="10">OR(W7=51,W7=52)</f>
        <v>#VALUE!</v>
      </c>
      <c r="Z7" s="278" t="e">
        <f t="shared" ref="Z7:Z11" si="11">OR(W7=31,W7=41,W7=42,W7=53)</f>
        <v>#VALUE!</v>
      </c>
      <c r="AA7" s="278" t="e">
        <f t="shared" ref="AA7:AA11" si="12">OR(W7=21,W7=32)</f>
        <v>#VALUE!</v>
      </c>
      <c r="AB7" s="278" t="e">
        <f t="shared" ref="AB7:AB11" si="13">AND(X7=FALSE,Y7=FALSE,Z7=FALSE,AA7=FALSE)</f>
        <v>#VALUE!</v>
      </c>
      <c r="AC7" s="279" t="str">
        <f>IF(COUNTA(F7:G7:I7)&lt;3,"",(IF(X7=TRUE,$X$5,IF(Y7=TRUE,$Y$5,IF(Z7=TRUE,$Z$5,IF(AA7=TRUE,$AA$5,"Non"))))))</f>
        <v/>
      </c>
      <c r="AD7" s="278" t="e">
        <f t="shared" ref="AD7:AD11" si="14">OR(W7=61,W7=62,W7=51,W7=52)</f>
        <v>#VALUE!</v>
      </c>
      <c r="AE7" s="278" t="e">
        <f t="shared" ref="AE7:AE11" si="15">OR(W7=41,W7=42)</f>
        <v>#VALUE!</v>
      </c>
      <c r="AF7" s="278" t="e">
        <f t="shared" ref="AF7:AF11" si="16">OR(W7=31,W7=32,W7=63,W7=64,W7=53,W7=54,)</f>
        <v>#VALUE!</v>
      </c>
      <c r="AG7" s="278" t="e">
        <f t="shared" ref="AG7:AG11" si="17">OR(W7=21,W7=22,)</f>
        <v>#VALUE!</v>
      </c>
      <c r="AH7" s="278" t="e">
        <f t="shared" ref="AH7:AH11" si="18">OR(W7=11,W7=12,W7=13,W7=23,)</f>
        <v>#VALUE!</v>
      </c>
      <c r="AI7" s="279" t="str">
        <f>IF(COUNTA(F7:G7:I7)&lt;3,"",(IF(AD7=TRUE,$AD$5,IF(AE7=TRUE,$AE$5,IF(AF7=TRUE,$AF$5,IF(AG7=TRUE,$AG$5,IF(AH7=TRUE,$AH$5,"Aucune")))))))</f>
        <v/>
      </c>
      <c r="AJ7" s="278" t="e">
        <f t="shared" ref="AJ7:AJ11" si="19">OR(W7=62,W7=52,W7=42)</f>
        <v>#VALUE!</v>
      </c>
      <c r="AK7" s="278" t="e">
        <f t="shared" ref="AK7:AK11" si="20">OR(W7=63,W7=53,W7=43,W7=64,W7=54)</f>
        <v>#VALUE!</v>
      </c>
      <c r="AL7" s="278" t="e">
        <f t="shared" ref="AL7:AL11" si="21">OR(W7=61,W7=51,W7=41)</f>
        <v>#VALUE!</v>
      </c>
      <c r="AM7" s="278" t="e">
        <f t="shared" ref="AM7:AM11" si="22">OR(W7=44,W7=32,W7=33,W7=34)</f>
        <v>#VALUE!</v>
      </c>
      <c r="AN7" s="278" t="e">
        <f t="shared" ref="AN7:AN11" si="23">OR(W7=22,W7=23,W7=24,W7=12,W7=13,W7=14)</f>
        <v>#VALUE!</v>
      </c>
      <c r="AO7" s="279" t="str">
        <f>IF(COUNTA(F7:G7:I7)&lt;3,"",(IF(AJ7=TRUE,$AJ$5,IF(AK7=TRUE,$AK$5,IF(AL7=TRUE,$AL$5,IF(AM7=TRUE,$AM$5,IF(AN7=TRUE,$AN$5,"Aucune")))))))</f>
        <v/>
      </c>
      <c r="AP7" s="278" t="e">
        <f t="shared" ref="AP7:AP11" si="24">OR(W7=61,W7=62,W7=63,W7=51,W7=52,W7=53)</f>
        <v>#VALUE!</v>
      </c>
      <c r="AQ7" s="278" t="e">
        <f t="shared" ref="AQ7:AQ11" si="25">OR(W7=41,W7=42,W7=43,W7=31,W7=32,W7=33)</f>
        <v>#VALUE!</v>
      </c>
      <c r="AR7" s="278" t="e">
        <f t="shared" ref="AR7:AR11" si="26">OR(W7=21,W7=22,W7=23,W7=11,W7=12,W7=13)</f>
        <v>#VALUE!</v>
      </c>
      <c r="AS7" s="279" t="str">
        <f>IF(COUNTA(F7:G7:I7)&lt;3,"",(IF(AP7=TRUE,$AP$5,IF(AQ7=TRUE,$AQ$5,IF(AR7=TRUE,$AR$5,"Aucune action requise")))))</f>
        <v/>
      </c>
      <c r="AT7" s="278" t="e">
        <f t="shared" ref="AT7:AT11" si="27">OR(W7=61,W7=51,W7=41,W7=31,W7=21)</f>
        <v>#VALUE!</v>
      </c>
      <c r="AU7" s="278" t="e">
        <f t="shared" ref="AU7:AU11" si="28">OR(W7=62,W7=52,W7=42,W7=32,W7=22,W7=63,W7=53)</f>
        <v>#VALUE!</v>
      </c>
      <c r="AV7" s="278" t="e">
        <f t="shared" ref="AV7:AV11" si="29">OR(W7=43,W7=33,W7=23,W7=34,W7=24)</f>
        <v>#VALUE!</v>
      </c>
      <c r="AW7" s="278" t="e">
        <f t="shared" ref="AW7:AW11" si="30">OR(W7=64,W7=54,W7=44)</f>
        <v>#VALUE!</v>
      </c>
      <c r="AX7" s="279" t="str">
        <f>IF(COUNTA(F7:G7:I7)&lt;3,"",(IF(AT7=TRUE,$AT$5,IF(AU7=TRUE,$AU$5,IF(AV7=TRUE,$AV$5,IF(AW7=TRUE,$AW$5,"Aucun"))))))</f>
        <v/>
      </c>
      <c r="AY7" s="77"/>
      <c r="AZ7" s="485"/>
      <c r="BA7" s="429"/>
      <c r="BB7" s="430"/>
    </row>
    <row r="8" spans="1:55" s="122" customFormat="1" ht="212.5" customHeight="1" thickBot="1">
      <c r="A8" s="121"/>
      <c r="B8" s="436">
        <v>7.2</v>
      </c>
      <c r="C8" s="584" t="s">
        <v>191</v>
      </c>
      <c r="D8" s="584" t="s">
        <v>192</v>
      </c>
      <c r="E8" s="486"/>
      <c r="F8" s="48"/>
      <c r="G8" s="49"/>
      <c r="H8" s="49"/>
      <c r="I8" s="50"/>
      <c r="J8" s="50"/>
      <c r="K8" s="488"/>
      <c r="L8" s="139" t="str">
        <f>U8</f>
        <v/>
      </c>
      <c r="M8" s="343">
        <f t="shared" si="1"/>
        <v>0</v>
      </c>
      <c r="N8" s="343" t="b">
        <f t="shared" si="2"/>
        <v>0</v>
      </c>
      <c r="O8" s="343" t="b">
        <f t="shared" si="3"/>
        <v>0</v>
      </c>
      <c r="P8" s="343" t="b">
        <f t="shared" si="4"/>
        <v>0</v>
      </c>
      <c r="Q8" s="343" t="b">
        <f t="shared" si="5"/>
        <v>0</v>
      </c>
      <c r="R8" s="343" t="b">
        <f t="shared" si="6"/>
        <v>0</v>
      </c>
      <c r="S8" s="343" t="b">
        <f t="shared" si="7"/>
        <v>0</v>
      </c>
      <c r="T8" s="343" t="b">
        <f t="shared" si="8"/>
        <v>0</v>
      </c>
      <c r="U8" s="344" t="str">
        <f>IF(COUNTA(F8:G8)&lt;2,"",(IF(N8=TRUE,$N$5,IF(O8=TRUE,$O$5,IF(P8=TRUE,$P$5,IF(Q8=TRUE,$Q$5,IF(R8=TRUE,$R$5,IF(S8=TRUE,$S$5,IF(T8=TRUE,$T$5,0)))))))))</f>
        <v/>
      </c>
      <c r="V8" s="345" t="str">
        <f>IF(COUNTA(F8:G8)&lt;2,"",(IF(N8=TRUE,6,IF(O8=TRUE,5,IF(P8=TRUE,4,IF(Q8=TRUE,3,IF(R8=TRUE,2,IF(S8=TRUE,1,IF(T8=TRUE,0,0)))))))))</f>
        <v/>
      </c>
      <c r="W8" s="140" t="e">
        <f>V8*10+I8</f>
        <v>#VALUE!</v>
      </c>
      <c r="X8" s="343" t="e">
        <f t="shared" si="9"/>
        <v>#VALUE!</v>
      </c>
      <c r="Y8" s="343" t="e">
        <f t="shared" si="10"/>
        <v>#VALUE!</v>
      </c>
      <c r="Z8" s="343" t="e">
        <f t="shared" si="11"/>
        <v>#VALUE!</v>
      </c>
      <c r="AA8" s="343" t="e">
        <f t="shared" si="12"/>
        <v>#VALUE!</v>
      </c>
      <c r="AB8" s="343" t="e">
        <f t="shared" si="13"/>
        <v>#VALUE!</v>
      </c>
      <c r="AC8" s="346" t="str">
        <f>IF(COUNTA(F8:G8:I8)&lt;3,"",(IF(X8=TRUE,$X$5,IF(Y8=TRUE,$Y$5,IF(Z8=TRUE,$Z$5,IF(AA8=TRUE,$AA$5,"Non"))))))</f>
        <v/>
      </c>
      <c r="AD8" s="343" t="e">
        <f t="shared" si="14"/>
        <v>#VALUE!</v>
      </c>
      <c r="AE8" s="343" t="e">
        <f t="shared" si="15"/>
        <v>#VALUE!</v>
      </c>
      <c r="AF8" s="343" t="e">
        <f t="shared" si="16"/>
        <v>#VALUE!</v>
      </c>
      <c r="AG8" s="343" t="e">
        <f t="shared" si="17"/>
        <v>#VALUE!</v>
      </c>
      <c r="AH8" s="343" t="e">
        <f t="shared" si="18"/>
        <v>#VALUE!</v>
      </c>
      <c r="AI8" s="346" t="str">
        <f>IF(COUNTA(F8:G8:I8)&lt;3,"",(IF(AD8=TRUE,$AD$5,IF(AE8=TRUE,$AE$5,IF(AF8=TRUE,$AF$5,IF(AG8=TRUE,$AG$5,IF(AH8=TRUE,$AH$5,"Aucune")))))))</f>
        <v/>
      </c>
      <c r="AJ8" s="343" t="e">
        <f t="shared" si="19"/>
        <v>#VALUE!</v>
      </c>
      <c r="AK8" s="343" t="e">
        <f t="shared" si="20"/>
        <v>#VALUE!</v>
      </c>
      <c r="AL8" s="343" t="e">
        <f t="shared" si="21"/>
        <v>#VALUE!</v>
      </c>
      <c r="AM8" s="343" t="e">
        <f t="shared" si="22"/>
        <v>#VALUE!</v>
      </c>
      <c r="AN8" s="343" t="e">
        <f t="shared" si="23"/>
        <v>#VALUE!</v>
      </c>
      <c r="AO8" s="346" t="str">
        <f>IF(COUNTA(F8:G8:I8)&lt;3,"",(IF(AJ8=TRUE,$AJ$5,IF(AK8=TRUE,$AK$5,IF(AL8=TRUE,$AL$5,IF(AM8=TRUE,$AM$5,IF(AN8=TRUE,$AN$5,"Aucune")))))))</f>
        <v/>
      </c>
      <c r="AP8" s="343" t="e">
        <f t="shared" si="24"/>
        <v>#VALUE!</v>
      </c>
      <c r="AQ8" s="343" t="e">
        <f t="shared" si="25"/>
        <v>#VALUE!</v>
      </c>
      <c r="AR8" s="343" t="e">
        <f t="shared" si="26"/>
        <v>#VALUE!</v>
      </c>
      <c r="AS8" s="346" t="str">
        <f>IF(COUNTA(F8:G8:I8)&lt;3,"",(IF(AP8=TRUE,$AP$5,IF(AQ8=TRUE,$AQ$5,IF(AR8=TRUE,$AR$5,"Aucune action requise")))))</f>
        <v/>
      </c>
      <c r="AT8" s="343" t="e">
        <f t="shared" si="27"/>
        <v>#VALUE!</v>
      </c>
      <c r="AU8" s="343" t="e">
        <f t="shared" si="28"/>
        <v>#VALUE!</v>
      </c>
      <c r="AV8" s="343" t="e">
        <f t="shared" si="29"/>
        <v>#VALUE!</v>
      </c>
      <c r="AW8" s="343" t="e">
        <f t="shared" si="30"/>
        <v>#VALUE!</v>
      </c>
      <c r="AX8" s="346" t="str">
        <f>IF(COUNTA(F8:G8:I8)&lt;3,"",(IF(AT8=TRUE,$AT$5,IF(AU8=TRUE,$AU$5,IF(AV8=TRUE,$AV$5,IF(AW8=TRUE,$AW$5,"Aucun"))))))</f>
        <v/>
      </c>
      <c r="AY8" s="94"/>
      <c r="AZ8" s="487"/>
      <c r="BA8" s="428"/>
      <c r="BB8" s="431"/>
    </row>
    <row r="9" spans="1:55" s="122" customFormat="1" ht="114" customHeight="1" thickBot="1">
      <c r="A9" s="121"/>
      <c r="B9" s="436">
        <v>7.3</v>
      </c>
      <c r="C9" s="584" t="s">
        <v>193</v>
      </c>
      <c r="D9" s="585" t="s">
        <v>525</v>
      </c>
      <c r="E9" s="443"/>
      <c r="F9" s="444"/>
      <c r="G9" s="445"/>
      <c r="H9" s="445"/>
      <c r="I9" s="446"/>
      <c r="J9" s="446"/>
      <c r="K9" s="446"/>
      <c r="L9" s="447" t="str">
        <f>U9</f>
        <v/>
      </c>
      <c r="M9" s="343">
        <f t="shared" ref="M9" si="31">F9*10+G9</f>
        <v>0</v>
      </c>
      <c r="N9" s="343" t="b">
        <f t="shared" ref="N9" si="32">OR(M9=31)</f>
        <v>0</v>
      </c>
      <c r="O9" s="343" t="b">
        <f t="shared" ref="O9" si="33">OR(M9=21,M9=32)</f>
        <v>0</v>
      </c>
      <c r="P9" s="343" t="b">
        <f t="shared" ref="P9" si="34">OR(M9=22,M9=33)</f>
        <v>0</v>
      </c>
      <c r="Q9" s="343" t="b">
        <f t="shared" ref="Q9" si="35">OR(M9=11,M9=12)</f>
        <v>0</v>
      </c>
      <c r="R9" s="343" t="b">
        <f t="shared" ref="R9" si="36">OR(M9=23,M9=34)</f>
        <v>0</v>
      </c>
      <c r="S9" s="343" t="b">
        <f t="shared" ref="S9" si="37">OR(M9=13,M9=14,M9=24)</f>
        <v>0</v>
      </c>
      <c r="T9" s="343" t="b">
        <f t="shared" ref="T9" si="38">OR(M9=1,M9=2,M9=3,M9=4)</f>
        <v>0</v>
      </c>
      <c r="U9" s="344" t="str">
        <f>IF(COUNTA(F9:G9)&lt;2,"",(IF(N9=TRUE,$N$5,IF(O9=TRUE,$O$5,IF(P9=TRUE,$P$5,IF(Q9=TRUE,$Q$5,IF(R9=TRUE,$R$5,IF(S9=TRUE,$S$5,IF(T9=TRUE,$T$5,0)))))))))</f>
        <v/>
      </c>
      <c r="V9" s="345" t="str">
        <f>IF(COUNTA(F9:G9)&lt;2,"",(IF(N9=TRUE,6,IF(O9=TRUE,5,IF(P9=TRUE,4,IF(Q9=TRUE,3,IF(R9=TRUE,2,IF(S9=TRUE,1,IF(T9=TRUE,0,0)))))))))</f>
        <v/>
      </c>
      <c r="W9" s="140" t="e">
        <f>V9*10+I9</f>
        <v>#VALUE!</v>
      </c>
      <c r="X9" s="343" t="e">
        <f t="shared" ref="X9" si="39">OR(W9=61,W9=62,W9=63)</f>
        <v>#VALUE!</v>
      </c>
      <c r="Y9" s="343" t="e">
        <f t="shared" ref="Y9" si="40">OR(W9=51,W9=52)</f>
        <v>#VALUE!</v>
      </c>
      <c r="Z9" s="343" t="e">
        <f t="shared" ref="Z9" si="41">OR(W9=31,W9=41,W9=42,W9=53)</f>
        <v>#VALUE!</v>
      </c>
      <c r="AA9" s="343" t="e">
        <f t="shared" ref="AA9" si="42">OR(W9=21,W9=32)</f>
        <v>#VALUE!</v>
      </c>
      <c r="AB9" s="343" t="e">
        <f t="shared" ref="AB9" si="43">AND(X9=FALSE,Y9=FALSE,Z9=FALSE,AA9=FALSE)</f>
        <v>#VALUE!</v>
      </c>
      <c r="AC9" s="346" t="str">
        <f>IF(COUNTA(F9:G9:I9)&lt;3,"",(IF(X9=TRUE,$X$5,IF(Y9=TRUE,$Y$5,IF(Z9=TRUE,$Z$5,IF(AA9=TRUE,$AA$5,"Non"))))))</f>
        <v/>
      </c>
      <c r="AD9" s="343" t="e">
        <f t="shared" ref="AD9" si="44">OR(W9=61,W9=62,W9=51,W9=52)</f>
        <v>#VALUE!</v>
      </c>
      <c r="AE9" s="343" t="e">
        <f t="shared" ref="AE9" si="45">OR(W9=41,W9=42)</f>
        <v>#VALUE!</v>
      </c>
      <c r="AF9" s="343" t="e">
        <f t="shared" ref="AF9" si="46">OR(W9=31,W9=32,W9=63,W9=64,W9=53,W9=54,)</f>
        <v>#VALUE!</v>
      </c>
      <c r="AG9" s="343" t="e">
        <f t="shared" ref="AG9" si="47">OR(W9=21,W9=22,)</f>
        <v>#VALUE!</v>
      </c>
      <c r="AH9" s="343" t="e">
        <f t="shared" ref="AH9" si="48">OR(W9=11,W9=12,W9=13,W9=23,)</f>
        <v>#VALUE!</v>
      </c>
      <c r="AI9" s="346" t="str">
        <f>IF(COUNTA(F9:G9:I9)&lt;3,"",(IF(AD9=TRUE,$AD$5,IF(AE9=TRUE,$AE$5,IF(AF9=TRUE,$AF$5,IF(AG9=TRUE,$AG$5,IF(AH9=TRUE,$AH$5,"Aucune")))))))</f>
        <v/>
      </c>
      <c r="AJ9" s="343" t="e">
        <f t="shared" ref="AJ9" si="49">OR(W9=62,W9=52,W9=42)</f>
        <v>#VALUE!</v>
      </c>
      <c r="AK9" s="343" t="e">
        <f t="shared" ref="AK9" si="50">OR(W9=63,W9=53,W9=43,W9=64,W9=54)</f>
        <v>#VALUE!</v>
      </c>
      <c r="AL9" s="343" t="e">
        <f t="shared" ref="AL9" si="51">OR(W9=61,W9=51,W9=41)</f>
        <v>#VALUE!</v>
      </c>
      <c r="AM9" s="343" t="e">
        <f t="shared" ref="AM9" si="52">OR(W9=44,W9=32,W9=33,W9=34)</f>
        <v>#VALUE!</v>
      </c>
      <c r="AN9" s="343" t="e">
        <f t="shared" ref="AN9" si="53">OR(W9=22,W9=23,W9=24,W9=12,W9=13,W9=14)</f>
        <v>#VALUE!</v>
      </c>
      <c r="AO9" s="346" t="str">
        <f>IF(COUNTA(F9:G9:I9)&lt;3,"",(IF(AJ9=TRUE,$AJ$5,IF(AK9=TRUE,$AK$5,IF(AL9=TRUE,$AL$5,IF(AM9=TRUE,$AM$5,IF(AN9=TRUE,$AN$5,"Aucune")))))))</f>
        <v/>
      </c>
      <c r="AP9" s="343" t="e">
        <f t="shared" ref="AP9" si="54">OR(W9=61,W9=62,W9=63,W9=51,W9=52,W9=53)</f>
        <v>#VALUE!</v>
      </c>
      <c r="AQ9" s="343" t="e">
        <f t="shared" ref="AQ9" si="55">OR(W9=41,W9=42,W9=43,W9=31,W9=32,W9=33)</f>
        <v>#VALUE!</v>
      </c>
      <c r="AR9" s="343" t="e">
        <f t="shared" ref="AR9" si="56">OR(W9=21,W9=22,W9=23,W9=11,W9=12,W9=13)</f>
        <v>#VALUE!</v>
      </c>
      <c r="AS9" s="346" t="str">
        <f>IF(COUNTA(F9:G9:I9)&lt;3,"",(IF(AP9=TRUE,$AP$5,IF(AQ9=TRUE,$AQ$5,IF(AR9=TRUE,$AR$5,"Aucune action requise")))))</f>
        <v/>
      </c>
      <c r="AT9" s="343" t="e">
        <f t="shared" ref="AT9" si="57">OR(W9=61,W9=51,W9=41,W9=31,W9=21)</f>
        <v>#VALUE!</v>
      </c>
      <c r="AU9" s="343" t="e">
        <f t="shared" ref="AU9" si="58">OR(W9=62,W9=52,W9=42,W9=32,W9=22,W9=63,W9=53)</f>
        <v>#VALUE!</v>
      </c>
      <c r="AV9" s="343" t="e">
        <f t="shared" ref="AV9" si="59">OR(W9=43,W9=33,W9=23,W9=34,W9=24)</f>
        <v>#VALUE!</v>
      </c>
      <c r="AW9" s="343" t="e">
        <f t="shared" ref="AW9" si="60">OR(W9=64,W9=54,W9=44)</f>
        <v>#VALUE!</v>
      </c>
      <c r="AX9" s="346" t="str">
        <f>IF(COUNTA(F9:G9:I9)&lt;3,"",(IF(AT9=TRUE,$AT$5,IF(AU9=TRUE,$AU$5,IF(AV9=TRUE,$AV$5,IF(AW9=TRUE,$AW$5,"Aucun"))))))</f>
        <v/>
      </c>
      <c r="AY9" s="452"/>
      <c r="AZ9" s="489"/>
      <c r="BA9" s="428"/>
      <c r="BB9" s="431"/>
    </row>
    <row r="10" spans="1:55" s="122" customFormat="1" ht="233" customHeight="1">
      <c r="A10" s="121"/>
      <c r="B10" s="439" t="s">
        <v>194</v>
      </c>
      <c r="C10" s="584" t="s">
        <v>195</v>
      </c>
      <c r="D10" s="584" t="s">
        <v>196</v>
      </c>
      <c r="E10" s="504"/>
      <c r="F10" s="284"/>
      <c r="G10" s="285"/>
      <c r="H10" s="285"/>
      <c r="I10" s="286"/>
      <c r="J10" s="286"/>
      <c r="K10" s="286"/>
      <c r="L10" s="287" t="str">
        <f t="shared" si="0"/>
        <v/>
      </c>
      <c r="M10" s="288">
        <f t="shared" si="1"/>
        <v>0</v>
      </c>
      <c r="N10" s="288" t="b">
        <f t="shared" si="2"/>
        <v>0</v>
      </c>
      <c r="O10" s="288" t="b">
        <f t="shared" si="3"/>
        <v>0</v>
      </c>
      <c r="P10" s="288" t="b">
        <f t="shared" si="4"/>
        <v>0</v>
      </c>
      <c r="Q10" s="288" t="b">
        <f t="shared" si="5"/>
        <v>0</v>
      </c>
      <c r="R10" s="288" t="b">
        <f t="shared" si="6"/>
        <v>0</v>
      </c>
      <c r="S10" s="288" t="b">
        <f t="shared" si="7"/>
        <v>0</v>
      </c>
      <c r="T10" s="288" t="b">
        <f t="shared" si="8"/>
        <v>0</v>
      </c>
      <c r="U10" s="289" t="str">
        <f>IF(COUNTA(F10:G10)&lt;2,"",(IF(N10=TRUE,$N$5,IF(O10=TRUE,$O$5,IF(P10=TRUE,$P$5,IF(Q10=TRUE,$Q$5,IF(R10=TRUE,$R$5,IF(S10=TRUE,$S$5,IF(T10=TRUE,$T$5,0)))))))))</f>
        <v/>
      </c>
      <c r="V10" s="290" t="str">
        <f>IF(COUNTA(F10:G10)&lt;2,"",(IF(N10=TRUE,6,IF(O10=TRUE,5,IF(P10=TRUE,4,IF(Q10=TRUE,3,IF(R10=TRUE,2,IF(S10=TRUE,1,IF(T10=TRUE,0,0)))))))))</f>
        <v/>
      </c>
      <c r="W10" s="291" t="e">
        <f>V10*10+I10</f>
        <v>#VALUE!</v>
      </c>
      <c r="X10" s="288" t="e">
        <f t="shared" si="9"/>
        <v>#VALUE!</v>
      </c>
      <c r="Y10" s="288" t="e">
        <f t="shared" si="10"/>
        <v>#VALUE!</v>
      </c>
      <c r="Z10" s="288" t="e">
        <f t="shared" si="11"/>
        <v>#VALUE!</v>
      </c>
      <c r="AA10" s="288" t="e">
        <f t="shared" si="12"/>
        <v>#VALUE!</v>
      </c>
      <c r="AB10" s="288" t="e">
        <f t="shared" si="13"/>
        <v>#VALUE!</v>
      </c>
      <c r="AC10" s="292" t="str">
        <f>IF(COUNTA(F10:G10:I10)&lt;3,"",(IF(X10=TRUE,$X$5,IF(Y10=TRUE,$Y$5,IF(Z10=TRUE,$Z$5,IF(AA10=TRUE,$AA$5,"Non"))))))</f>
        <v/>
      </c>
      <c r="AD10" s="288" t="e">
        <f t="shared" si="14"/>
        <v>#VALUE!</v>
      </c>
      <c r="AE10" s="288" t="e">
        <f t="shared" si="15"/>
        <v>#VALUE!</v>
      </c>
      <c r="AF10" s="288" t="e">
        <f t="shared" si="16"/>
        <v>#VALUE!</v>
      </c>
      <c r="AG10" s="288" t="e">
        <f t="shared" si="17"/>
        <v>#VALUE!</v>
      </c>
      <c r="AH10" s="288" t="e">
        <f t="shared" si="18"/>
        <v>#VALUE!</v>
      </c>
      <c r="AI10" s="292" t="str">
        <f>IF(COUNTA(F10:G10:I10)&lt;3,"",(IF(AD10=TRUE,$AD$5,IF(AE10=TRUE,$AE$5,IF(AF10=TRUE,$AF$5,IF(AG10=TRUE,$AG$5,IF(AH10=TRUE,$AH$5,"Aucune")))))))</f>
        <v/>
      </c>
      <c r="AJ10" s="288" t="e">
        <f t="shared" si="19"/>
        <v>#VALUE!</v>
      </c>
      <c r="AK10" s="288" t="e">
        <f t="shared" si="20"/>
        <v>#VALUE!</v>
      </c>
      <c r="AL10" s="288" t="e">
        <f t="shared" si="21"/>
        <v>#VALUE!</v>
      </c>
      <c r="AM10" s="288" t="e">
        <f t="shared" si="22"/>
        <v>#VALUE!</v>
      </c>
      <c r="AN10" s="288" t="e">
        <f t="shared" si="23"/>
        <v>#VALUE!</v>
      </c>
      <c r="AO10" s="292" t="str">
        <f>IF(COUNTA(F10:G10:I10)&lt;3,"",(IF(AJ10=TRUE,$AJ$5,IF(AK10=TRUE,$AK$5,IF(AL10=TRUE,$AL$5,IF(AM10=TRUE,$AM$5,IF(AN10=TRUE,$AN$5,"Aucune")))))))</f>
        <v/>
      </c>
      <c r="AP10" s="288" t="e">
        <f t="shared" si="24"/>
        <v>#VALUE!</v>
      </c>
      <c r="AQ10" s="288" t="e">
        <f t="shared" si="25"/>
        <v>#VALUE!</v>
      </c>
      <c r="AR10" s="288" t="e">
        <f t="shared" si="26"/>
        <v>#VALUE!</v>
      </c>
      <c r="AS10" s="292" t="str">
        <f>IF(COUNTA(F10:G10:I10)&lt;3,"",(IF(AP10=TRUE,$AP$5,IF(AQ10=TRUE,$AQ$5,IF(AR10=TRUE,$AR$5,"Aucune action requise")))))</f>
        <v/>
      </c>
      <c r="AT10" s="288" t="e">
        <f t="shared" si="27"/>
        <v>#VALUE!</v>
      </c>
      <c r="AU10" s="288" t="e">
        <f t="shared" si="28"/>
        <v>#VALUE!</v>
      </c>
      <c r="AV10" s="288" t="e">
        <f t="shared" si="29"/>
        <v>#VALUE!</v>
      </c>
      <c r="AW10" s="288" t="e">
        <f t="shared" si="30"/>
        <v>#VALUE!</v>
      </c>
      <c r="AX10" s="292" t="str">
        <f>IF(COUNTA(F10:G10:I10)&lt;3,"",(IF(AT10=TRUE,$AT$5,IF(AU10=TRUE,$AU$5,IF(AV10=TRUE,$AV$5,IF(AW10=TRUE,$AW$5,"Aucun"))))))</f>
        <v/>
      </c>
      <c r="AY10" s="293"/>
      <c r="AZ10" s="505"/>
      <c r="BA10" s="428"/>
      <c r="BB10" s="431"/>
    </row>
    <row r="11" spans="1:55" s="122" customFormat="1" ht="49" thickBot="1">
      <c r="A11" s="121"/>
      <c r="B11" s="439" t="s">
        <v>197</v>
      </c>
      <c r="C11" s="584" t="s">
        <v>198</v>
      </c>
      <c r="D11" s="584" t="s">
        <v>199</v>
      </c>
      <c r="E11" s="506"/>
      <c r="F11" s="295"/>
      <c r="G11" s="296"/>
      <c r="H11" s="296"/>
      <c r="I11" s="297"/>
      <c r="J11" s="297"/>
      <c r="K11" s="297"/>
      <c r="L11" s="298" t="str">
        <f t="shared" si="0"/>
        <v/>
      </c>
      <c r="M11" s="299">
        <f t="shared" si="1"/>
        <v>0</v>
      </c>
      <c r="N11" s="299" t="b">
        <f t="shared" si="2"/>
        <v>0</v>
      </c>
      <c r="O11" s="299" t="b">
        <f t="shared" si="3"/>
        <v>0</v>
      </c>
      <c r="P11" s="299" t="b">
        <f t="shared" si="4"/>
        <v>0</v>
      </c>
      <c r="Q11" s="299" t="b">
        <f t="shared" si="5"/>
        <v>0</v>
      </c>
      <c r="R11" s="299" t="b">
        <f t="shared" si="6"/>
        <v>0</v>
      </c>
      <c r="S11" s="299" t="b">
        <f t="shared" si="7"/>
        <v>0</v>
      </c>
      <c r="T11" s="299" t="b">
        <f t="shared" si="8"/>
        <v>0</v>
      </c>
      <c r="U11" s="300" t="str">
        <f>IF(COUNTA(F11:G11)&lt;2,"",(IF(N11=TRUE,$N$5,IF(O11=TRUE,$O$5,IF(P11=TRUE,$P$5,IF(Q11=TRUE,$Q$5,IF(R11=TRUE,$R$5,IF(S11=TRUE,$S$5,IF(T11=TRUE,$T$5,0)))))))))</f>
        <v/>
      </c>
      <c r="V11" s="301" t="str">
        <f>IF(COUNTA(F11:G11)&lt;2,"",(IF(N11=TRUE,6,IF(O11=TRUE,5,IF(P11=TRUE,4,IF(Q11=TRUE,3,IF(R11=TRUE,2,IF(S11=TRUE,1,IF(T11=TRUE,0,0)))))))))</f>
        <v/>
      </c>
      <c r="W11" s="302" t="e">
        <f>V11*10+I11</f>
        <v>#VALUE!</v>
      </c>
      <c r="X11" s="299" t="e">
        <f t="shared" si="9"/>
        <v>#VALUE!</v>
      </c>
      <c r="Y11" s="299" t="e">
        <f t="shared" si="10"/>
        <v>#VALUE!</v>
      </c>
      <c r="Z11" s="299" t="e">
        <f t="shared" si="11"/>
        <v>#VALUE!</v>
      </c>
      <c r="AA11" s="299" t="e">
        <f t="shared" si="12"/>
        <v>#VALUE!</v>
      </c>
      <c r="AB11" s="299" t="e">
        <f t="shared" si="13"/>
        <v>#VALUE!</v>
      </c>
      <c r="AC11" s="303" t="str">
        <f>IF(COUNTA(F11:G11:I11)&lt;3,"",(IF(X11=TRUE,$X$5,IF(Y11=TRUE,$Y$5,IF(Z11=TRUE,$Z$5,IF(AA11=TRUE,$AA$5,"Non"))))))</f>
        <v/>
      </c>
      <c r="AD11" s="299" t="e">
        <f t="shared" si="14"/>
        <v>#VALUE!</v>
      </c>
      <c r="AE11" s="299" t="e">
        <f t="shared" si="15"/>
        <v>#VALUE!</v>
      </c>
      <c r="AF11" s="299" t="e">
        <f t="shared" si="16"/>
        <v>#VALUE!</v>
      </c>
      <c r="AG11" s="299" t="e">
        <f t="shared" si="17"/>
        <v>#VALUE!</v>
      </c>
      <c r="AH11" s="299" t="e">
        <f t="shared" si="18"/>
        <v>#VALUE!</v>
      </c>
      <c r="AI11" s="303" t="str">
        <f>IF(COUNTA(F11:G11:I11)&lt;3,"",(IF(AD11=TRUE,$AD$5,IF(AE11=TRUE,$AE$5,IF(AF11=TRUE,$AF$5,IF(AG11=TRUE,$AG$5,IF(AH11=TRUE,$AH$5,"Aucune")))))))</f>
        <v/>
      </c>
      <c r="AJ11" s="299" t="e">
        <f t="shared" si="19"/>
        <v>#VALUE!</v>
      </c>
      <c r="AK11" s="299" t="e">
        <f t="shared" si="20"/>
        <v>#VALUE!</v>
      </c>
      <c r="AL11" s="299" t="e">
        <f t="shared" si="21"/>
        <v>#VALUE!</v>
      </c>
      <c r="AM11" s="299" t="e">
        <f t="shared" si="22"/>
        <v>#VALUE!</v>
      </c>
      <c r="AN11" s="299" t="e">
        <f t="shared" si="23"/>
        <v>#VALUE!</v>
      </c>
      <c r="AO11" s="303" t="str">
        <f>IF(COUNTA(F11:G11:I11)&lt;3,"",(IF(AJ11=TRUE,$AJ$5,IF(AK11=TRUE,$AK$5,IF(AL11=TRUE,$AL$5,IF(AM11=TRUE,$AM$5,IF(AN11=TRUE,$AN$5,"Aucune")))))))</f>
        <v/>
      </c>
      <c r="AP11" s="299" t="e">
        <f t="shared" si="24"/>
        <v>#VALUE!</v>
      </c>
      <c r="AQ11" s="299" t="e">
        <f t="shared" si="25"/>
        <v>#VALUE!</v>
      </c>
      <c r="AR11" s="299" t="e">
        <f t="shared" si="26"/>
        <v>#VALUE!</v>
      </c>
      <c r="AS11" s="303" t="str">
        <f>IF(COUNTA(F11:G11:I11)&lt;3,"",(IF(AP11=TRUE,$AP$5,IF(AQ11=TRUE,$AQ$5,IF(AR11=TRUE,$AR$5,"Aucune action requise")))))</f>
        <v/>
      </c>
      <c r="AT11" s="299" t="e">
        <f t="shared" si="27"/>
        <v>#VALUE!</v>
      </c>
      <c r="AU11" s="299" t="e">
        <f t="shared" si="28"/>
        <v>#VALUE!</v>
      </c>
      <c r="AV11" s="299" t="e">
        <f t="shared" si="29"/>
        <v>#VALUE!</v>
      </c>
      <c r="AW11" s="299" t="e">
        <f t="shared" si="30"/>
        <v>#VALUE!</v>
      </c>
      <c r="AX11" s="303" t="str">
        <f>IF(COUNTA(F11:G11:I11)&lt;3,"",(IF(AT11=TRUE,$AT$5,IF(AU11=TRUE,$AU$5,IF(AV11=TRUE,$AV$5,IF(AW11=TRUE,$AW$5,"Aucun"))))))</f>
        <v/>
      </c>
      <c r="AY11" s="304"/>
      <c r="AZ11" s="507"/>
      <c r="BA11" s="432"/>
      <c r="BB11" s="433"/>
    </row>
    <row r="12" spans="1:55">
      <c r="G12" s="144" t="s">
        <v>2</v>
      </c>
    </row>
  </sheetData>
  <mergeCells count="8">
    <mergeCell ref="B6:BB6"/>
    <mergeCell ref="B3:BB3"/>
    <mergeCell ref="B2:BB2"/>
    <mergeCell ref="B4:C5"/>
    <mergeCell ref="E4:F4"/>
    <mergeCell ref="G4:H4"/>
    <mergeCell ref="I4:K4"/>
    <mergeCell ref="AZ4:BB4"/>
  </mergeCells>
  <conditionalFormatting sqref="A4 E7:E11 K7:K11">
    <cfRule type="expression" dxfId="1383" priority="149">
      <formula>FIND("Agir",B4)</formula>
    </cfRule>
    <cfRule type="expression" dxfId="1382" priority="150">
      <formula>FIND("Réagir",B4)</formula>
    </cfRule>
  </conditionalFormatting>
  <conditionalFormatting sqref="A4 K7:K11 E7:E11">
    <cfRule type="expression" dxfId="1381" priority="148" stopIfTrue="1">
      <formula>ISTEXT(A4)</formula>
    </cfRule>
  </conditionalFormatting>
  <conditionalFormatting sqref="A4">
    <cfRule type="expression" dxfId="1380" priority="147">
      <formula>FIND("Réagir",B4)</formula>
    </cfRule>
    <cfRule type="expression" dxfId="1379" priority="146">
      <formula>FIND("Agir",B4)</formula>
    </cfRule>
    <cfRule type="expression" dxfId="1378" priority="145" stopIfTrue="1">
      <formula>ISTEXT(A4)</formula>
    </cfRule>
    <cfRule type="expression" dxfId="1377" priority="144">
      <formula>FIND("Réagir",B4)</formula>
    </cfRule>
    <cfRule type="expression" dxfId="1376" priority="143">
      <formula>FIND("Agir",B4)</formula>
    </cfRule>
    <cfRule type="expression" dxfId="1375" priority="142" stopIfTrue="1">
      <formula>ISTEXT(A4)</formula>
    </cfRule>
  </conditionalFormatting>
  <conditionalFormatting sqref="E7:E11">
    <cfRule type="expression" dxfId="1374" priority="87">
      <formula>FIND("Conforter",G7)</formula>
    </cfRule>
    <cfRule type="expression" dxfId="1373" priority="86" stopIfTrue="1">
      <formula>ISTEXT(E7)</formula>
    </cfRule>
  </conditionalFormatting>
  <conditionalFormatting sqref="E8:E11">
    <cfRule type="expression" dxfId="1372" priority="78" stopIfTrue="1">
      <formula>ISTEXT(E8)</formula>
    </cfRule>
    <cfRule type="expression" dxfId="1371" priority="79">
      <formula>FIND("Conforter",G8)</formula>
    </cfRule>
  </conditionalFormatting>
  <conditionalFormatting sqref="G7:J11">
    <cfRule type="expression" dxfId="1370" priority="138">
      <formula>FIND("Conforter",K7)</formula>
    </cfRule>
    <cfRule type="expression" dxfId="1369" priority="137" stopIfTrue="1">
      <formula>ISTEXT(G7)</formula>
    </cfRule>
  </conditionalFormatting>
  <conditionalFormatting sqref="H7:J11">
    <cfRule type="expression" dxfId="1368" priority="136">
      <formula>FIND("Réagir",K7)</formula>
    </cfRule>
    <cfRule type="expression" dxfId="1367" priority="135">
      <formula>FIND("Agir",K7)</formula>
    </cfRule>
    <cfRule type="expression" dxfId="1366" priority="134" stopIfTrue="1">
      <formula>ISTEXT(H7)</formula>
    </cfRule>
  </conditionalFormatting>
  <conditionalFormatting sqref="H8:J11">
    <cfRule type="expression" dxfId="1365" priority="117">
      <formula>FIND("Conforter",L8)</formula>
    </cfRule>
  </conditionalFormatting>
  <conditionalFormatting sqref="H8:K11">
    <cfRule type="expression" dxfId="1364" priority="116" stopIfTrue="1">
      <formula>ISTEXT(H8)</formula>
    </cfRule>
  </conditionalFormatting>
  <conditionalFormatting sqref="J5:L5">
    <cfRule type="containsText" dxfId="1363" priority="1" stopIfTrue="1" operator="containsText" text="Première">
      <formula>NOT(ISERROR(SEARCH("Première",J5)))</formula>
    </cfRule>
    <cfRule type="containsText" dxfId="1362" priority="2" stopIfTrue="1" operator="containsText" text="Seconde">
      <formula>NOT(ISERROR(SEARCH("Seconde",J5)))</formula>
    </cfRule>
    <cfRule type="containsText" dxfId="1361" priority="3" stopIfTrue="1" operator="containsText" text="Terme">
      <formula>NOT(ISERROR(SEARCH("Terme",J5)))</formula>
    </cfRule>
  </conditionalFormatting>
  <conditionalFormatting sqref="K7">
    <cfRule type="expression" dxfId="1360" priority="98" stopIfTrue="1">
      <formula>ISTEXT(K7)</formula>
    </cfRule>
    <cfRule type="expression" dxfId="1359" priority="99">
      <formula>FIND("Agir",L7)</formula>
    </cfRule>
    <cfRule type="expression" dxfId="1358" priority="100">
      <formula>FIND("Réagir",L7)</formula>
    </cfRule>
  </conditionalFormatting>
  <conditionalFormatting sqref="K8:K11">
    <cfRule type="expression" dxfId="1357" priority="120">
      <formula>FIND("Réagir",L8)</formula>
    </cfRule>
    <cfRule type="expression" dxfId="1356" priority="119">
      <formula>FIND("Agir",L8)</formula>
    </cfRule>
  </conditionalFormatting>
  <conditionalFormatting sqref="K7:L11 AC7:AC11 AI7:AI11 AO7:AO11 AS7:AS11 AX7:BB11">
    <cfRule type="containsText" dxfId="1355" priority="141" stopIfTrue="1" operator="containsText" text="Terme">
      <formula>NOT(ISERROR(SEARCH("Terme",K7)))</formula>
    </cfRule>
    <cfRule type="containsText" dxfId="1354" priority="140" stopIfTrue="1" operator="containsText" text="Seconde">
      <formula>NOT(ISERROR(SEARCH("Seconde",K7)))</formula>
    </cfRule>
  </conditionalFormatting>
  <conditionalFormatting sqref="K7:L11 AI7:AI11 AO7:AO11 AS7:AS11 AX7:BB11 AC7:AC11">
    <cfRule type="containsText" dxfId="1353" priority="139" stopIfTrue="1" operator="containsText" text="Première">
      <formula>NOT(ISERROR(SEARCH("Première",K7)))</formula>
    </cfRule>
  </conditionalFormatting>
  <conditionalFormatting sqref="L7:L11">
    <cfRule type="containsText" dxfId="1352" priority="91" operator="containsText" text="Intervention prioritaire">
      <formula>NOT(ISERROR(SEARCH("Intervention prioritaire",L7)))</formula>
    </cfRule>
    <cfRule type="containsText" dxfId="1351" priority="131" stopIfTrue="1" operator="containsText" text="Non">
      <formula>NOT(ISERROR(SEARCH("Non",L7)))</formula>
    </cfRule>
    <cfRule type="containsText" dxfId="1350" priority="92" stopIfTrue="1" operator="containsText" text="Non pertinent">
      <formula>NOT(ISERROR(SEARCH("Non pertinent",L7)))</formula>
    </cfRule>
    <cfRule type="containsText" dxfId="1349" priority="93" stopIfTrue="1" operator="containsText" text="consolidation">
      <formula>NOT(ISERROR(SEARCH("consolidation",L7)))</formula>
    </cfRule>
    <cfRule type="containsText" dxfId="1348" priority="94" stopIfTrue="1" operator="containsText" text="Non Prioritaire">
      <formula>NOT(ISERROR(SEARCH("Non Prioritaire",L7)))</formula>
    </cfRule>
    <cfRule type="containsText" dxfId="1347" priority="95" stopIfTrue="1" operator="containsText" text="Urgent">
      <formula>NOT(ISERROR(SEARCH("Urgent",L7)))</formula>
    </cfRule>
    <cfRule type="containsText" dxfId="1346" priority="96" stopIfTrue="1" operator="containsText" text="moyen">
      <formula>NOT(ISERROR(SEARCH("moyen",L7)))</formula>
    </cfRule>
    <cfRule type="containsText" dxfId="1345" priority="97" stopIfTrue="1" operator="containsText" text="long">
      <formula>NOT(ISERROR(SEARCH("long",L7)))</formula>
    </cfRule>
  </conditionalFormatting>
  <conditionalFormatting sqref="AC5 AI5 AO5 AS5 AX5:BB5">
    <cfRule type="containsText" dxfId="1344" priority="7" stopIfTrue="1" operator="containsText" text="Première">
      <formula>NOT(ISERROR(SEARCH("Première",AC5)))</formula>
    </cfRule>
    <cfRule type="containsText" dxfId="1343" priority="8" stopIfTrue="1" operator="containsText" text="Seconde">
      <formula>NOT(ISERROR(SEARCH("Seconde",AC5)))</formula>
    </cfRule>
    <cfRule type="containsText" dxfId="1342" priority="9" stopIfTrue="1" operator="containsText" text="Terme">
      <formula>NOT(ISERROR(SEARCH("Terme",AC5)))</formula>
    </cfRule>
  </conditionalFormatting>
  <conditionalFormatting sqref="AC7:AC11">
    <cfRule type="expression" dxfId="1341" priority="36">
      <formula>FIND("Réagir",AX7)</formula>
    </cfRule>
    <cfRule type="expression" dxfId="1340" priority="35">
      <formula>FIND("Agir",AX7)</formula>
    </cfRule>
    <cfRule type="expression" dxfId="1339" priority="34" stopIfTrue="1">
      <formula>ISTEXT(AC7)</formula>
    </cfRule>
  </conditionalFormatting>
  <conditionalFormatting sqref="AI7:AI11 AO7:AO11 AS7:AS11 AX7:AX11 AZ7:BB11">
    <cfRule type="expression" dxfId="1338" priority="68">
      <formula>FIND("Réagir",#REF!)</formula>
    </cfRule>
    <cfRule type="expression" dxfId="1337" priority="67">
      <formula>FIND("Agir",#REF!)</formula>
    </cfRule>
  </conditionalFormatting>
  <conditionalFormatting sqref="AI7:AI11 AX7:AY11">
    <cfRule type="expression" dxfId="1336" priority="27">
      <formula>FIND("Réagir",#REF!)</formula>
    </cfRule>
    <cfRule type="expression" dxfId="1335" priority="26">
      <formula>FIND("Agir",#REF!)</formula>
    </cfRule>
  </conditionalFormatting>
  <conditionalFormatting sqref="AI7:AI11 AX7:BB11">
    <cfRule type="expression" dxfId="1334" priority="25" stopIfTrue="1">
      <formula>ISTEXT(AI7)</formula>
    </cfRule>
  </conditionalFormatting>
  <conditionalFormatting sqref="AO7:AO11 AS7:AS11 AX7:AX11 AI7:AI11">
    <cfRule type="expression" dxfId="1333" priority="66" stopIfTrue="1">
      <formula>ISTEXT(AI7)</formula>
    </cfRule>
  </conditionalFormatting>
  <conditionalFormatting sqref="AO7:AO11 AS7:AS11 AX7:AX11">
    <cfRule type="expression" dxfId="1332" priority="65">
      <formula>FIND("Réagir",#REF!)</formula>
    </cfRule>
    <cfRule type="expression" dxfId="1331" priority="64">
      <formula>FIND("Agir",#REF!)</formula>
    </cfRule>
  </conditionalFormatting>
  <conditionalFormatting sqref="AS7:AS11 AX7:AX11 AO7:AO11">
    <cfRule type="expression" dxfId="1330" priority="63" stopIfTrue="1">
      <formula>ISTEXT(AO7)</formula>
    </cfRule>
  </conditionalFormatting>
  <conditionalFormatting sqref="AS7:AS11">
    <cfRule type="expression" dxfId="1329" priority="37" stopIfTrue="1">
      <formula>ISTEXT(AS7)</formula>
    </cfRule>
    <cfRule type="expression" dxfId="1328" priority="38">
      <formula>FIND("Agir",AX7)</formula>
    </cfRule>
    <cfRule type="expression" dxfId="1327" priority="39">
      <formula>FIND("Réagir",AX7)</formula>
    </cfRule>
    <cfRule type="expression" dxfId="1326" priority="58" stopIfTrue="1">
      <formula>ISTEXT(AS7)</formula>
    </cfRule>
    <cfRule type="expression" dxfId="1325" priority="59">
      <formula>FIND("Agir",AX7)</formula>
    </cfRule>
    <cfRule type="expression" dxfId="1324" priority="60">
      <formula>FIND("Réagir",AX7)</formula>
    </cfRule>
  </conditionalFormatting>
  <conditionalFormatting sqref="AY4:AZ4">
    <cfRule type="containsText" dxfId="1323" priority="6" stopIfTrue="1" operator="containsText" text="Terme">
      <formula>NOT(ISERROR(SEARCH("Terme",AY4)))</formula>
    </cfRule>
    <cfRule type="containsText" dxfId="1322" priority="5" stopIfTrue="1" operator="containsText" text="Seconde">
      <formula>NOT(ISERROR(SEARCH("Seconde",AY4)))</formula>
    </cfRule>
    <cfRule type="containsText" dxfId="1321" priority="4" stopIfTrue="1" operator="containsText" text="Première">
      <formula>NOT(ISERROR(SEARCH("Première",AY4)))</formula>
    </cfRule>
  </conditionalFormatting>
  <dataValidations count="5">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G7:G11" xr:uid="{00000000-0002-0000-0800-000000000000}">
      <formula1>$O$1:$R$1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F7:F11" xr:uid="{00000000-0002-0000-0800-000001000000}">
      <formula1>$N$1:$Q$1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J7:J11" xr:uid="{00000000-0002-0000-0800-000002000000}">
      <formula1>$O$1:$R$1</formula1>
    </dataValidation>
    <dataValidation type="list" allowBlank="1" showInputMessage="1" showErrorMessage="1" errorTitle="Valeur invalide" error="La valeur doit être contenue entre 1 et 4" promptTitle="Compétences" prompt="Valeur comprise entre 1 et 5_x000a_Les compétences pour cette cible sont : _x000a_1 - Secteur publique échelle nationale_x000a_2 - Secteur public à l’échelle locale._x000a_3 - Secteur public (nationale et locale)_x000a_4 - Partagée entre les secteurs public et privé_x000a_5. Secteur privé. " sqref="I7" xr:uid="{AF219E96-F656-4764-9059-9606579E024B}">
      <formula1>$O$1:$S$1</formula1>
    </dataValidation>
    <dataValidation type="list" allowBlank="1" showInputMessage="1" showErrorMessage="1" errorTitle="Valeur invalide" error="La valeur doit être contenue entre 1 et 4" promptTitle="Compétences" prompt="Valeur comprise entre 1 et 5_x000a_Les compétences pour cette cible sont : _x000a_1 - Secteur publique échelle nationale_x000a_2 - Secteur public à l’échelle locale._x000a_3 - Secteur public (nationale et locale)_x000a_4 - Partagée entre les secteurs public et privé_x000a_5. Secteur privé. " sqref="I8 I9 I10 I11" xr:uid="{E7FCCBED-327F-4BA3-8311-0F827529278D}">
      <formula1>$O$1:$R$1</formula1>
    </dataValidation>
  </dataValidation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AZ19"/>
  <sheetViews>
    <sheetView topLeftCell="A12" zoomScale="110" zoomScaleNormal="110" workbookViewId="0">
      <selection activeCell="E21" sqref="E21"/>
    </sheetView>
  </sheetViews>
  <sheetFormatPr baseColWidth="10" defaultColWidth="10.5" defaultRowHeight="12"/>
  <cols>
    <col min="1" max="1" width="1.5" style="100" customWidth="1"/>
    <col min="2" max="2" width="5.5" style="141" bestFit="1" customWidth="1"/>
    <col min="3" max="4" width="83" style="142" customWidth="1"/>
    <col min="5" max="5" width="46" style="143" customWidth="1"/>
    <col min="6" max="6" width="9.83203125" style="100" customWidth="1"/>
    <col min="7" max="7" width="9.83203125" style="144" customWidth="1"/>
    <col min="8" max="8" width="46" style="143" customWidth="1"/>
    <col min="9" max="9" width="8.83203125" style="143" customWidth="1"/>
    <col min="10" max="10" width="45.5" style="143" customWidth="1"/>
    <col min="11" max="11" width="20.5" style="143" customWidth="1"/>
    <col min="12" max="27" width="5.5" style="100" hidden="1" customWidth="1"/>
    <col min="28" max="28" width="20.5" style="143" hidden="1" customWidth="1"/>
    <col min="29" max="33" width="10.5" style="100" hidden="1" customWidth="1"/>
    <col min="34" max="34" width="20.5" style="143" hidden="1" customWidth="1"/>
    <col min="35" max="39" width="10.5" style="100" hidden="1" customWidth="1"/>
    <col min="40" max="40" width="20.5" style="143" hidden="1" customWidth="1"/>
    <col min="41" max="43" width="10.5" style="100" hidden="1" customWidth="1"/>
    <col min="44" max="44" width="20.5" style="143" hidden="1" customWidth="1"/>
    <col min="45" max="48" width="10.5" style="100" hidden="1" customWidth="1"/>
    <col min="49" max="49" width="20.5" style="143" hidden="1" customWidth="1"/>
    <col min="50" max="51" width="45.5" style="143" customWidth="1"/>
    <col min="52" max="52" width="45.5" style="143" hidden="1" customWidth="1"/>
    <col min="53" max="16384" width="10.5" style="100"/>
  </cols>
  <sheetData>
    <row r="1" spans="1:52" s="95" customFormat="1" ht="14" thickBot="1">
      <c r="B1" s="96"/>
      <c r="C1" s="97"/>
      <c r="D1" s="97"/>
      <c r="E1" s="98"/>
      <c r="G1" s="99"/>
      <c r="H1" s="98"/>
      <c r="I1" s="98"/>
      <c r="J1" s="98"/>
      <c r="K1" s="98"/>
      <c r="M1" s="95">
        <v>0</v>
      </c>
      <c r="N1" s="95">
        <v>1</v>
      </c>
      <c r="O1" s="95">
        <v>2</v>
      </c>
      <c r="P1" s="95">
        <v>3</v>
      </c>
      <c r="Q1" s="95">
        <v>4</v>
      </c>
      <c r="R1" s="95">
        <v>5</v>
      </c>
      <c r="AB1" s="62"/>
      <c r="AH1" s="62"/>
      <c r="AN1" s="62"/>
      <c r="AR1" s="62"/>
      <c r="AW1" s="62"/>
      <c r="AX1" s="98"/>
      <c r="AY1" s="98"/>
      <c r="AZ1" s="98"/>
    </row>
    <row r="2" spans="1:52" s="95" customFormat="1" ht="60" customHeight="1" thickBot="1">
      <c r="B2" s="676" t="s">
        <v>200</v>
      </c>
      <c r="C2" s="677"/>
      <c r="D2" s="677"/>
      <c r="E2" s="677"/>
      <c r="F2" s="677"/>
      <c r="G2" s="677"/>
      <c r="H2" s="678"/>
      <c r="I2" s="98"/>
      <c r="J2" s="98"/>
      <c r="K2" s="98"/>
      <c r="AB2" s="98"/>
      <c r="AH2" s="98"/>
      <c r="AN2" s="98"/>
      <c r="AR2" s="98"/>
      <c r="AW2" s="98"/>
      <c r="AX2" s="98"/>
      <c r="AY2" s="98"/>
      <c r="AZ2" s="98"/>
    </row>
    <row r="3" spans="1:52" s="95" customFormat="1" ht="17" thickBot="1">
      <c r="B3" s="682"/>
      <c r="C3" s="683"/>
      <c r="D3" s="683"/>
      <c r="E3" s="683"/>
      <c r="F3" s="683"/>
      <c r="G3" s="683"/>
      <c r="H3" s="683"/>
      <c r="I3" s="683"/>
      <c r="J3" s="683"/>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4"/>
      <c r="AP3" s="684"/>
      <c r="AQ3" s="684"/>
      <c r="AR3" s="684"/>
      <c r="AS3" s="684"/>
      <c r="AT3" s="684"/>
      <c r="AU3" s="684"/>
      <c r="AV3" s="684"/>
      <c r="AW3" s="684"/>
      <c r="AX3" s="683"/>
      <c r="AY3" s="683"/>
      <c r="AZ3" s="685"/>
    </row>
    <row r="4" spans="1:52" ht="21.75" customHeight="1">
      <c r="A4" s="95"/>
      <c r="B4" s="686"/>
      <c r="C4" s="687"/>
      <c r="D4" s="396"/>
      <c r="E4" s="690" t="s">
        <v>46</v>
      </c>
      <c r="F4" s="691"/>
      <c r="G4" s="692" t="s">
        <v>47</v>
      </c>
      <c r="H4" s="693"/>
      <c r="I4" s="694" t="s">
        <v>48</v>
      </c>
      <c r="J4" s="695"/>
      <c r="K4" s="178" t="s">
        <v>49</v>
      </c>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6"/>
      <c r="AX4" s="187"/>
      <c r="AY4" s="696" t="s">
        <v>50</v>
      </c>
      <c r="AZ4" s="697"/>
    </row>
    <row r="5" spans="1:52" s="117" customFormat="1" ht="168" customHeight="1" thickBot="1">
      <c r="A5" s="101"/>
      <c r="B5" s="688"/>
      <c r="C5" s="689"/>
      <c r="D5" s="434" t="s">
        <v>93</v>
      </c>
      <c r="E5" s="102" t="s">
        <v>52</v>
      </c>
      <c r="F5" s="103" t="s">
        <v>46</v>
      </c>
      <c r="G5" s="104" t="s">
        <v>47</v>
      </c>
      <c r="H5" s="105" t="s">
        <v>53</v>
      </c>
      <c r="I5" s="106" t="s">
        <v>54</v>
      </c>
      <c r="J5" s="107" t="s">
        <v>55</v>
      </c>
      <c r="K5" s="108" t="s">
        <v>56</v>
      </c>
      <c r="L5" s="109" t="s">
        <v>57</v>
      </c>
      <c r="M5" s="63" t="s">
        <v>5</v>
      </c>
      <c r="N5" s="64" t="s">
        <v>17</v>
      </c>
      <c r="O5" s="65" t="s">
        <v>24</v>
      </c>
      <c r="P5" s="66" t="s">
        <v>31</v>
      </c>
      <c r="Q5" s="67" t="s">
        <v>36</v>
      </c>
      <c r="R5" s="68" t="s">
        <v>41</v>
      </c>
      <c r="S5" s="69" t="s">
        <v>44</v>
      </c>
      <c r="T5" s="110" t="s">
        <v>58</v>
      </c>
      <c r="U5" s="110" t="s">
        <v>59</v>
      </c>
      <c r="V5" s="110" t="s">
        <v>60</v>
      </c>
      <c r="W5" s="110" t="s">
        <v>7</v>
      </c>
      <c r="X5" s="110" t="s">
        <v>18</v>
      </c>
      <c r="Y5" s="110" t="s">
        <v>19</v>
      </c>
      <c r="Z5" s="110" t="s">
        <v>32</v>
      </c>
      <c r="AA5" s="110" t="s">
        <v>8</v>
      </c>
      <c r="AB5" s="111" t="s">
        <v>6</v>
      </c>
      <c r="AC5" s="112" t="s">
        <v>61</v>
      </c>
      <c r="AD5" s="112" t="s">
        <v>62</v>
      </c>
      <c r="AE5" s="112" t="s">
        <v>20</v>
      </c>
      <c r="AF5" s="112" t="s">
        <v>37</v>
      </c>
      <c r="AG5" s="112" t="s">
        <v>38</v>
      </c>
      <c r="AH5" s="111" t="s">
        <v>9</v>
      </c>
      <c r="AI5" s="112" t="s">
        <v>63</v>
      </c>
      <c r="AJ5" s="112" t="s">
        <v>64</v>
      </c>
      <c r="AK5" s="112" t="s">
        <v>65</v>
      </c>
      <c r="AL5" s="112" t="s">
        <v>66</v>
      </c>
      <c r="AM5" s="112" t="s">
        <v>67</v>
      </c>
      <c r="AN5" s="111" t="s">
        <v>68</v>
      </c>
      <c r="AO5" s="112" t="s">
        <v>69</v>
      </c>
      <c r="AP5" s="112" t="s">
        <v>70</v>
      </c>
      <c r="AQ5" s="112" t="s">
        <v>71</v>
      </c>
      <c r="AR5" s="111" t="s">
        <v>72</v>
      </c>
      <c r="AS5" s="112" t="s">
        <v>73</v>
      </c>
      <c r="AT5" s="112" t="s">
        <v>74</v>
      </c>
      <c r="AU5" s="112" t="s">
        <v>75</v>
      </c>
      <c r="AV5" s="112" t="s">
        <v>76</v>
      </c>
      <c r="AW5" s="113" t="s">
        <v>77</v>
      </c>
      <c r="AX5" s="114" t="s">
        <v>78</v>
      </c>
      <c r="AY5" s="115" t="s">
        <v>79</v>
      </c>
      <c r="AZ5" s="116" t="s">
        <v>80</v>
      </c>
    </row>
    <row r="6" spans="1:52" s="146" customFormat="1" ht="31.5" customHeight="1" thickBot="1">
      <c r="A6" s="145"/>
      <c r="B6" s="711" t="s">
        <v>81</v>
      </c>
      <c r="C6" s="712"/>
      <c r="D6" s="712"/>
      <c r="E6" s="713"/>
      <c r="F6" s="713"/>
      <c r="G6" s="713"/>
      <c r="H6" s="713"/>
      <c r="I6" s="713"/>
      <c r="J6" s="713"/>
      <c r="K6" s="713"/>
      <c r="L6" s="713"/>
      <c r="M6" s="713"/>
      <c r="N6" s="713"/>
      <c r="O6" s="713"/>
      <c r="P6" s="713"/>
      <c r="Q6" s="713"/>
      <c r="R6" s="713"/>
      <c r="S6" s="713"/>
      <c r="T6" s="713"/>
      <c r="U6" s="713"/>
      <c r="V6" s="713"/>
      <c r="W6" s="713"/>
      <c r="X6" s="713"/>
      <c r="Y6" s="713"/>
      <c r="Z6" s="713"/>
      <c r="AA6" s="713"/>
      <c r="AB6" s="713"/>
      <c r="AC6" s="713"/>
      <c r="AD6" s="713"/>
      <c r="AE6" s="713"/>
      <c r="AF6" s="713"/>
      <c r="AG6" s="713"/>
      <c r="AH6" s="713"/>
      <c r="AI6" s="713"/>
      <c r="AJ6" s="713"/>
      <c r="AK6" s="713"/>
      <c r="AL6" s="713"/>
      <c r="AM6" s="713"/>
      <c r="AN6" s="713"/>
      <c r="AO6" s="713"/>
      <c r="AP6" s="713"/>
      <c r="AQ6" s="713"/>
      <c r="AR6" s="713"/>
      <c r="AS6" s="713"/>
      <c r="AT6" s="713"/>
      <c r="AU6" s="713"/>
      <c r="AV6" s="713"/>
      <c r="AW6" s="713"/>
      <c r="AX6" s="713"/>
      <c r="AY6" s="713"/>
      <c r="AZ6" s="714"/>
    </row>
    <row r="7" spans="1:52" s="122" customFormat="1" ht="114" customHeight="1">
      <c r="A7" s="121"/>
      <c r="B7" s="436">
        <v>8.1</v>
      </c>
      <c r="C7" s="584" t="s">
        <v>201</v>
      </c>
      <c r="D7" s="584" t="s">
        <v>202</v>
      </c>
      <c r="E7" s="528"/>
      <c r="F7" s="160"/>
      <c r="G7" s="161"/>
      <c r="H7" s="161"/>
      <c r="I7" s="162"/>
      <c r="J7" s="476"/>
      <c r="K7" s="124" t="str">
        <f t="shared" ref="K7:K18" si="0">T7</f>
        <v/>
      </c>
      <c r="L7" s="280">
        <f t="shared" ref="L7:L13" si="1">F7*10+G7</f>
        <v>0</v>
      </c>
      <c r="M7" s="280" t="b">
        <f t="shared" ref="M7:M13" si="2">OR(L7=31)</f>
        <v>0</v>
      </c>
      <c r="N7" s="280" t="b">
        <f t="shared" ref="N7:N13" si="3">OR(L7=21,L7=32)</f>
        <v>0</v>
      </c>
      <c r="O7" s="280" t="b">
        <f t="shared" ref="O7:O13" si="4">OR(L7=22,L7=33)</f>
        <v>0</v>
      </c>
      <c r="P7" s="280" t="b">
        <f t="shared" ref="P7:P13" si="5">OR(L7=11,L7=12)</f>
        <v>0</v>
      </c>
      <c r="Q7" s="280" t="b">
        <f t="shared" ref="Q7:Q13" si="6">OR(L7=23,L7=34)</f>
        <v>0</v>
      </c>
      <c r="R7" s="280" t="b">
        <f t="shared" ref="R7:R13" si="7">OR(L7=13,L7=14,L7=24)</f>
        <v>0</v>
      </c>
      <c r="S7" s="280" t="b">
        <f t="shared" ref="S7:S13" si="8">OR(L7=1,L7=2,L7=3,L7=4)</f>
        <v>0</v>
      </c>
      <c r="T7" s="281" t="str">
        <f t="shared" ref="T7:T13" si="9">IF(COUNTA(F7:G7)&lt;2,"",(IF(M7=TRUE,$M$5,IF(N7=TRUE,$N$5,IF(O7=TRUE,$O$5,IF(P7=TRUE,$P$5,IF(Q7=TRUE,$Q$5,IF(R7=TRUE,$R$5,IF(S7=TRUE,$S$5,0)))))))))</f>
        <v/>
      </c>
      <c r="U7" s="282" t="str">
        <f t="shared" ref="U7:U13" si="10">IF(COUNTA(F7:G7)&lt;2,"",(IF(M7=TRUE,6,IF(N7=TRUE,5,IF(O7=TRUE,4,IF(P7=TRUE,3,IF(Q7=TRUE,2,IF(R7=TRUE,1,IF(S7=TRUE,0,0)))))))))</f>
        <v/>
      </c>
      <c r="V7" s="125" t="e">
        <f t="shared" ref="V7:V13" si="11">U7*10+I7</f>
        <v>#VALUE!</v>
      </c>
      <c r="W7" s="280" t="e">
        <f t="shared" ref="W7:W13" si="12">OR(V7=61,V7=62,V7=63)</f>
        <v>#VALUE!</v>
      </c>
      <c r="X7" s="280" t="e">
        <f t="shared" ref="X7:X13" si="13">OR(V7=51,V7=52)</f>
        <v>#VALUE!</v>
      </c>
      <c r="Y7" s="280" t="e">
        <f t="shared" ref="Y7:Y13" si="14">OR(V7=31,V7=41,V7=42,V7=53)</f>
        <v>#VALUE!</v>
      </c>
      <c r="Z7" s="280" t="e">
        <f t="shared" ref="Z7:Z13" si="15">OR(V7=21,V7=32)</f>
        <v>#VALUE!</v>
      </c>
      <c r="AA7" s="280" t="e">
        <f t="shared" ref="AA7:AA13" si="16">AND(W7=FALSE,X7=FALSE,Y7=FALSE,Z7=FALSE)</f>
        <v>#VALUE!</v>
      </c>
      <c r="AB7" s="283" t="str">
        <f>IF(COUNTA(F7:G7:I7)&lt;3,"",(IF(W7=TRUE,$W$5,IF(X7=TRUE,$X$5,IF(Y7=TRUE,$Y$5,IF(Z7=TRUE,$Z$5,"Non"))))))</f>
        <v/>
      </c>
      <c r="AC7" s="280" t="e">
        <f t="shared" ref="AC7:AC13" si="17">OR(V7=61,V7=62,V7=51,V7=52)</f>
        <v>#VALUE!</v>
      </c>
      <c r="AD7" s="280" t="e">
        <f t="shared" ref="AD7:AD13" si="18">OR(V7=41,V7=42)</f>
        <v>#VALUE!</v>
      </c>
      <c r="AE7" s="280" t="e">
        <f t="shared" ref="AE7:AE13" si="19">OR(V7=31,V7=32,V7=63,V7=64,V7=53,V7=54,)</f>
        <v>#VALUE!</v>
      </c>
      <c r="AF7" s="280" t="e">
        <f t="shared" ref="AF7:AF13" si="20">OR(V7=21,V7=22,)</f>
        <v>#VALUE!</v>
      </c>
      <c r="AG7" s="280" t="e">
        <f t="shared" ref="AG7:AG13" si="21">OR(V7=11,V7=12,V7=13,V7=23,)</f>
        <v>#VALUE!</v>
      </c>
      <c r="AH7" s="283" t="str">
        <f>IF(COUNTA(F7:G7:I7)&lt;3,"",(IF(AC7=TRUE,$AC$5,IF(AD7=TRUE,$AD$5,IF(AE7=TRUE,$AE$5,IF(AF7=TRUE,$AF$5,IF(AG7=TRUE,$AG$5,"Aucune")))))))</f>
        <v/>
      </c>
      <c r="AI7" s="280" t="e">
        <f t="shared" ref="AI7:AI13" si="22">OR(V7=62,V7=52,V7=42)</f>
        <v>#VALUE!</v>
      </c>
      <c r="AJ7" s="280" t="e">
        <f t="shared" ref="AJ7:AJ13" si="23">OR(V7=63,V7=53,V7=43,V7=64,V7=54)</f>
        <v>#VALUE!</v>
      </c>
      <c r="AK7" s="280" t="e">
        <f t="shared" ref="AK7:AK13" si="24">OR(V7=61,V7=51,V7=41)</f>
        <v>#VALUE!</v>
      </c>
      <c r="AL7" s="280" t="e">
        <f t="shared" ref="AL7:AL13" si="25">OR(V7=44,V7=32,V7=33,V7=34)</f>
        <v>#VALUE!</v>
      </c>
      <c r="AM7" s="280" t="e">
        <f t="shared" ref="AM7:AM13" si="26">OR(V7=22,V7=23,V7=24,V7=12,V7=13,V7=14)</f>
        <v>#VALUE!</v>
      </c>
      <c r="AN7" s="283" t="str">
        <f>IF(COUNTA(F7:G7:I7)&lt;3,"",(IF(AI7=TRUE,$AI$5,IF(AJ7=TRUE,$AJ$5,IF(AK7=TRUE,$AK$5,IF(AL7=TRUE,$AL$5,IF(AM7=TRUE,$AM$5,"Aucune")))))))</f>
        <v/>
      </c>
      <c r="AO7" s="280" t="e">
        <f t="shared" ref="AO7:AO13" si="27">OR(V7=61,V7=62,V7=63,V7=51,V7=52,V7=53)</f>
        <v>#VALUE!</v>
      </c>
      <c r="AP7" s="280" t="e">
        <f t="shared" ref="AP7:AP13" si="28">OR(V7=41,V7=42,V7=43,V7=31,V7=32,V7=33)</f>
        <v>#VALUE!</v>
      </c>
      <c r="AQ7" s="280" t="e">
        <f t="shared" ref="AQ7:AQ13" si="29">OR(V7=21,V7=22,V7=23,V7=11,V7=12,V7=13)</f>
        <v>#VALUE!</v>
      </c>
      <c r="AR7" s="283" t="str">
        <f>IF(COUNTA(F7:G7:I7)&lt;3,"",(IF(AO7=TRUE,$AO$5,IF(AP7=TRUE,$AP$5,IF(AQ7=TRUE,$AQ$5,"Aucune action requise")))))</f>
        <v/>
      </c>
      <c r="AS7" s="280" t="e">
        <f t="shared" ref="AS7:AS13" si="30">OR(V7=61,V7=51,V7=41,V7=31,V7=21)</f>
        <v>#VALUE!</v>
      </c>
      <c r="AT7" s="280" t="e">
        <f t="shared" ref="AT7:AT13" si="31">OR(V7=62,V7=52,V7=42,V7=32,V7=22,V7=63,V7=53)</f>
        <v>#VALUE!</v>
      </c>
      <c r="AU7" s="280" t="e">
        <f t="shared" ref="AU7:AU13" si="32">OR(V7=43,V7=33,V7=23,V7=34,V7=24)</f>
        <v>#VALUE!</v>
      </c>
      <c r="AV7" s="280" t="e">
        <f t="shared" ref="AV7:AV13" si="33">OR(V7=64,V7=54,V7=44)</f>
        <v>#VALUE!</v>
      </c>
      <c r="AW7" s="283" t="str">
        <f>IF(COUNTA(F7:G7:I7)&lt;3,"",(IF(AS7=TRUE,$AS$5,IF(AT7=TRUE,$AT$5,IF(AU7=TRUE,$AU$5,IF(AV7=TRUE,$AV$5,"Aucun"))))))</f>
        <v/>
      </c>
      <c r="AX7" s="529"/>
      <c r="AY7" s="477"/>
      <c r="AZ7" s="155"/>
    </row>
    <row r="8" spans="1:52" s="122" customFormat="1" ht="48">
      <c r="A8" s="121"/>
      <c r="B8" s="436">
        <v>8.1999999999999993</v>
      </c>
      <c r="C8" s="584" t="s">
        <v>203</v>
      </c>
      <c r="D8" s="584" t="s">
        <v>204</v>
      </c>
      <c r="E8" s="528"/>
      <c r="F8" s="160"/>
      <c r="G8" s="161"/>
      <c r="H8" s="161"/>
      <c r="I8" s="162"/>
      <c r="J8" s="162"/>
      <c r="K8" s="124" t="str">
        <f t="shared" si="0"/>
        <v/>
      </c>
      <c r="L8" s="280">
        <f t="shared" si="1"/>
        <v>0</v>
      </c>
      <c r="M8" s="280" t="b">
        <f t="shared" si="2"/>
        <v>0</v>
      </c>
      <c r="N8" s="280" t="b">
        <f t="shared" si="3"/>
        <v>0</v>
      </c>
      <c r="O8" s="280" t="b">
        <f t="shared" si="4"/>
        <v>0</v>
      </c>
      <c r="P8" s="280" t="b">
        <f t="shared" si="5"/>
        <v>0</v>
      </c>
      <c r="Q8" s="280" t="b">
        <f t="shared" si="6"/>
        <v>0</v>
      </c>
      <c r="R8" s="280" t="b">
        <f t="shared" si="7"/>
        <v>0</v>
      </c>
      <c r="S8" s="280" t="b">
        <f t="shared" si="8"/>
        <v>0</v>
      </c>
      <c r="T8" s="281" t="str">
        <f t="shared" si="9"/>
        <v/>
      </c>
      <c r="U8" s="282" t="str">
        <f t="shared" si="10"/>
        <v/>
      </c>
      <c r="V8" s="125" t="e">
        <f t="shared" si="11"/>
        <v>#VALUE!</v>
      </c>
      <c r="W8" s="280" t="e">
        <f t="shared" si="12"/>
        <v>#VALUE!</v>
      </c>
      <c r="X8" s="280" t="e">
        <f t="shared" si="13"/>
        <v>#VALUE!</v>
      </c>
      <c r="Y8" s="280" t="e">
        <f t="shared" si="14"/>
        <v>#VALUE!</v>
      </c>
      <c r="Z8" s="280" t="e">
        <f t="shared" si="15"/>
        <v>#VALUE!</v>
      </c>
      <c r="AA8" s="280" t="e">
        <f t="shared" si="16"/>
        <v>#VALUE!</v>
      </c>
      <c r="AB8" s="283" t="str">
        <f>IF(COUNTA(F8:G8:I8)&lt;3,"",(IF(W8=TRUE,$W$5,IF(X8=TRUE,$X$5,IF(Y8=TRUE,$Y$5,IF(Z8=TRUE,$Z$5,"Non"))))))</f>
        <v/>
      </c>
      <c r="AC8" s="280" t="e">
        <f t="shared" si="17"/>
        <v>#VALUE!</v>
      </c>
      <c r="AD8" s="280" t="e">
        <f t="shared" si="18"/>
        <v>#VALUE!</v>
      </c>
      <c r="AE8" s="280" t="e">
        <f t="shared" si="19"/>
        <v>#VALUE!</v>
      </c>
      <c r="AF8" s="280" t="e">
        <f t="shared" si="20"/>
        <v>#VALUE!</v>
      </c>
      <c r="AG8" s="280" t="e">
        <f t="shared" si="21"/>
        <v>#VALUE!</v>
      </c>
      <c r="AH8" s="283" t="str">
        <f>IF(COUNTA(F8:G8:I8)&lt;3,"",(IF(AC8=TRUE,$AC$5,IF(AD8=TRUE,$AD$5,IF(AE8=TRUE,$AE$5,IF(AF8=TRUE,$AF$5,IF(AG8=TRUE,$AG$5,"Aucune")))))))</f>
        <v/>
      </c>
      <c r="AI8" s="280" t="e">
        <f t="shared" si="22"/>
        <v>#VALUE!</v>
      </c>
      <c r="AJ8" s="280" t="e">
        <f t="shared" si="23"/>
        <v>#VALUE!</v>
      </c>
      <c r="AK8" s="280" t="e">
        <f t="shared" si="24"/>
        <v>#VALUE!</v>
      </c>
      <c r="AL8" s="280" t="e">
        <f t="shared" si="25"/>
        <v>#VALUE!</v>
      </c>
      <c r="AM8" s="280" t="e">
        <f t="shared" si="26"/>
        <v>#VALUE!</v>
      </c>
      <c r="AN8" s="283" t="str">
        <f>IF(COUNTA(F8:G8:I8)&lt;3,"",(IF(AI8=TRUE,$AI$5,IF(AJ8=TRUE,$AJ$5,IF(AK8=TRUE,$AK$5,IF(AL8=TRUE,$AL$5,IF(AM8=TRUE,$AM$5,"Aucune")))))))</f>
        <v/>
      </c>
      <c r="AO8" s="280" t="e">
        <f t="shared" si="27"/>
        <v>#VALUE!</v>
      </c>
      <c r="AP8" s="280" t="e">
        <f t="shared" si="28"/>
        <v>#VALUE!</v>
      </c>
      <c r="AQ8" s="280" t="e">
        <f t="shared" si="29"/>
        <v>#VALUE!</v>
      </c>
      <c r="AR8" s="283" t="str">
        <f>IF(COUNTA(F8:G8:I8)&lt;3,"",(IF(AO8=TRUE,$AO$5,IF(AP8=TRUE,$AP$5,IF(AQ8=TRUE,$AQ$5,"Aucune action requise")))))</f>
        <v/>
      </c>
      <c r="AS8" s="280" t="e">
        <f t="shared" si="30"/>
        <v>#VALUE!</v>
      </c>
      <c r="AT8" s="280" t="e">
        <f t="shared" si="31"/>
        <v>#VALUE!</v>
      </c>
      <c r="AU8" s="280" t="e">
        <f t="shared" si="32"/>
        <v>#VALUE!</v>
      </c>
      <c r="AV8" s="280" t="e">
        <f t="shared" si="33"/>
        <v>#VALUE!</v>
      </c>
      <c r="AW8" s="283" t="str">
        <f>IF(COUNTA(F8:G8:I8)&lt;3,"",(IF(AS8=TRUE,$AS$5,IF(AT8=TRUE,$AT$5,IF(AU8=TRUE,$AU$5,IF(AV8=TRUE,$AV$5,"Aucun"))))))</f>
        <v/>
      </c>
      <c r="AX8" s="529"/>
      <c r="AY8" s="477"/>
      <c r="AZ8" s="155"/>
    </row>
    <row r="9" spans="1:52" s="122" customFormat="1" ht="64">
      <c r="A9" s="121"/>
      <c r="B9" s="436">
        <v>8.3000000000000007</v>
      </c>
      <c r="C9" s="584" t="s">
        <v>205</v>
      </c>
      <c r="D9" s="584" t="s">
        <v>206</v>
      </c>
      <c r="E9" s="528"/>
      <c r="F9" s="160"/>
      <c r="G9" s="161"/>
      <c r="H9" s="161"/>
      <c r="I9" s="162"/>
      <c r="J9" s="162"/>
      <c r="K9" s="124" t="str">
        <f t="shared" si="0"/>
        <v/>
      </c>
      <c r="L9" s="280">
        <f t="shared" si="1"/>
        <v>0</v>
      </c>
      <c r="M9" s="280" t="b">
        <f t="shared" si="2"/>
        <v>0</v>
      </c>
      <c r="N9" s="280" t="b">
        <f t="shared" si="3"/>
        <v>0</v>
      </c>
      <c r="O9" s="280" t="b">
        <f t="shared" si="4"/>
        <v>0</v>
      </c>
      <c r="P9" s="280" t="b">
        <f t="shared" si="5"/>
        <v>0</v>
      </c>
      <c r="Q9" s="280" t="b">
        <f t="shared" si="6"/>
        <v>0</v>
      </c>
      <c r="R9" s="280" t="b">
        <f t="shared" si="7"/>
        <v>0</v>
      </c>
      <c r="S9" s="280" t="b">
        <f t="shared" si="8"/>
        <v>0</v>
      </c>
      <c r="T9" s="281" t="str">
        <f t="shared" si="9"/>
        <v/>
      </c>
      <c r="U9" s="282" t="str">
        <f t="shared" si="10"/>
        <v/>
      </c>
      <c r="V9" s="125" t="e">
        <f t="shared" si="11"/>
        <v>#VALUE!</v>
      </c>
      <c r="W9" s="280" t="e">
        <f t="shared" si="12"/>
        <v>#VALUE!</v>
      </c>
      <c r="X9" s="280" t="e">
        <f t="shared" si="13"/>
        <v>#VALUE!</v>
      </c>
      <c r="Y9" s="280" t="e">
        <f t="shared" si="14"/>
        <v>#VALUE!</v>
      </c>
      <c r="Z9" s="280" t="e">
        <f t="shared" si="15"/>
        <v>#VALUE!</v>
      </c>
      <c r="AA9" s="280" t="e">
        <f t="shared" si="16"/>
        <v>#VALUE!</v>
      </c>
      <c r="AB9" s="283" t="str">
        <f>IF(COUNTA(F9:G9:I9)&lt;3,"",(IF(W9=TRUE,$W$5,IF(X9=TRUE,$X$5,IF(Y9=TRUE,$Y$5,IF(Z9=TRUE,$Z$5,"Non"))))))</f>
        <v/>
      </c>
      <c r="AC9" s="280" t="e">
        <f t="shared" si="17"/>
        <v>#VALUE!</v>
      </c>
      <c r="AD9" s="280" t="e">
        <f t="shared" si="18"/>
        <v>#VALUE!</v>
      </c>
      <c r="AE9" s="280" t="e">
        <f t="shared" si="19"/>
        <v>#VALUE!</v>
      </c>
      <c r="AF9" s="280" t="e">
        <f t="shared" si="20"/>
        <v>#VALUE!</v>
      </c>
      <c r="AG9" s="280" t="e">
        <f t="shared" si="21"/>
        <v>#VALUE!</v>
      </c>
      <c r="AH9" s="283" t="str">
        <f>IF(COUNTA(F9:G9:I9)&lt;3,"",(IF(AC9=TRUE,$AC$5,IF(AD9=TRUE,$AD$5,IF(AE9=TRUE,$AE$5,IF(AF9=TRUE,$AF$5,IF(AG9=TRUE,$AG$5,"Aucune")))))))</f>
        <v/>
      </c>
      <c r="AI9" s="280" t="e">
        <f t="shared" si="22"/>
        <v>#VALUE!</v>
      </c>
      <c r="AJ9" s="280" t="e">
        <f t="shared" si="23"/>
        <v>#VALUE!</v>
      </c>
      <c r="AK9" s="280" t="e">
        <f t="shared" si="24"/>
        <v>#VALUE!</v>
      </c>
      <c r="AL9" s="280" t="e">
        <f t="shared" si="25"/>
        <v>#VALUE!</v>
      </c>
      <c r="AM9" s="280" t="e">
        <f t="shared" si="26"/>
        <v>#VALUE!</v>
      </c>
      <c r="AN9" s="283" t="str">
        <f>IF(COUNTA(F9:G9:I9)&lt;3,"",(IF(AI9=TRUE,$AI$5,IF(AJ9=TRUE,$AJ$5,IF(AK9=TRUE,$AK$5,IF(AL9=TRUE,$AL$5,IF(AM9=TRUE,$AM$5,"Aucune")))))))</f>
        <v/>
      </c>
      <c r="AO9" s="280" t="e">
        <f t="shared" si="27"/>
        <v>#VALUE!</v>
      </c>
      <c r="AP9" s="280" t="e">
        <f t="shared" si="28"/>
        <v>#VALUE!</v>
      </c>
      <c r="AQ9" s="280" t="e">
        <f t="shared" si="29"/>
        <v>#VALUE!</v>
      </c>
      <c r="AR9" s="283" t="str">
        <f>IF(COUNTA(F9:G9:I9)&lt;3,"",(IF(AO9=TRUE,$AO$5,IF(AP9=TRUE,$AP$5,IF(AQ9=TRUE,$AQ$5,"Aucune action requise")))))</f>
        <v/>
      </c>
      <c r="AS9" s="280" t="e">
        <f t="shared" si="30"/>
        <v>#VALUE!</v>
      </c>
      <c r="AT9" s="280" t="e">
        <f t="shared" si="31"/>
        <v>#VALUE!</v>
      </c>
      <c r="AU9" s="280" t="e">
        <f t="shared" si="32"/>
        <v>#VALUE!</v>
      </c>
      <c r="AV9" s="280" t="e">
        <f t="shared" si="33"/>
        <v>#VALUE!</v>
      </c>
      <c r="AW9" s="283" t="str">
        <f>IF(COUNTA(F9:G9:I9)&lt;3,"",(IF(AS9=TRUE,$AS$5,IF(AT9=TRUE,$AT$5,IF(AU9=TRUE,$AU$5,IF(AV9=TRUE,$AV$5,"Aucun"))))))</f>
        <v/>
      </c>
      <c r="AX9" s="169"/>
      <c r="AY9" s="477"/>
      <c r="AZ9" s="155"/>
    </row>
    <row r="10" spans="1:52" s="122" customFormat="1" ht="114" customHeight="1">
      <c r="A10" s="121"/>
      <c r="B10" s="439">
        <v>8.4</v>
      </c>
      <c r="C10" s="584" t="s">
        <v>207</v>
      </c>
      <c r="D10" s="584" t="s">
        <v>208</v>
      </c>
      <c r="E10" s="528"/>
      <c r="F10" s="160"/>
      <c r="G10" s="161"/>
      <c r="H10" s="161"/>
      <c r="I10" s="162"/>
      <c r="J10" s="162"/>
      <c r="K10" s="124" t="str">
        <f t="shared" si="0"/>
        <v/>
      </c>
      <c r="L10" s="280">
        <f t="shared" si="1"/>
        <v>0</v>
      </c>
      <c r="M10" s="280" t="b">
        <f t="shared" si="2"/>
        <v>0</v>
      </c>
      <c r="N10" s="280" t="b">
        <f t="shared" si="3"/>
        <v>0</v>
      </c>
      <c r="O10" s="280" t="b">
        <f t="shared" si="4"/>
        <v>0</v>
      </c>
      <c r="P10" s="280" t="b">
        <f t="shared" si="5"/>
        <v>0</v>
      </c>
      <c r="Q10" s="280" t="b">
        <f t="shared" si="6"/>
        <v>0</v>
      </c>
      <c r="R10" s="280" t="b">
        <f t="shared" si="7"/>
        <v>0</v>
      </c>
      <c r="S10" s="280" t="b">
        <f t="shared" si="8"/>
        <v>0</v>
      </c>
      <c r="T10" s="281" t="str">
        <f t="shared" si="9"/>
        <v/>
      </c>
      <c r="U10" s="282" t="str">
        <f t="shared" si="10"/>
        <v/>
      </c>
      <c r="V10" s="125" t="e">
        <f t="shared" si="11"/>
        <v>#VALUE!</v>
      </c>
      <c r="W10" s="280" t="e">
        <f t="shared" si="12"/>
        <v>#VALUE!</v>
      </c>
      <c r="X10" s="280" t="e">
        <f t="shared" si="13"/>
        <v>#VALUE!</v>
      </c>
      <c r="Y10" s="280" t="e">
        <f t="shared" si="14"/>
        <v>#VALUE!</v>
      </c>
      <c r="Z10" s="280" t="e">
        <f t="shared" si="15"/>
        <v>#VALUE!</v>
      </c>
      <c r="AA10" s="280" t="e">
        <f t="shared" si="16"/>
        <v>#VALUE!</v>
      </c>
      <c r="AB10" s="283" t="str">
        <f>IF(COUNTA(F10:G10:I10)&lt;3,"",(IF(W10=TRUE,$W$5,IF(X10=TRUE,$X$5,IF(Y10=TRUE,$Y$5,IF(Z10=TRUE,$Z$5,"Non"))))))</f>
        <v/>
      </c>
      <c r="AC10" s="280" t="e">
        <f t="shared" si="17"/>
        <v>#VALUE!</v>
      </c>
      <c r="AD10" s="280" t="e">
        <f t="shared" si="18"/>
        <v>#VALUE!</v>
      </c>
      <c r="AE10" s="280" t="e">
        <f t="shared" si="19"/>
        <v>#VALUE!</v>
      </c>
      <c r="AF10" s="280" t="e">
        <f t="shared" si="20"/>
        <v>#VALUE!</v>
      </c>
      <c r="AG10" s="280" t="e">
        <f t="shared" si="21"/>
        <v>#VALUE!</v>
      </c>
      <c r="AH10" s="283" t="str">
        <f>IF(COUNTA(F10:G10:I10)&lt;3,"",(IF(AC10=TRUE,$AC$5,IF(AD10=TRUE,$AD$5,IF(AE10=TRUE,$AE$5,IF(AF10=TRUE,$AF$5,IF(AG10=TRUE,$AG$5,"Aucune")))))))</f>
        <v/>
      </c>
      <c r="AI10" s="280" t="e">
        <f t="shared" si="22"/>
        <v>#VALUE!</v>
      </c>
      <c r="AJ10" s="280" t="e">
        <f t="shared" si="23"/>
        <v>#VALUE!</v>
      </c>
      <c r="AK10" s="280" t="e">
        <f t="shared" si="24"/>
        <v>#VALUE!</v>
      </c>
      <c r="AL10" s="280" t="e">
        <f t="shared" si="25"/>
        <v>#VALUE!</v>
      </c>
      <c r="AM10" s="280" t="e">
        <f t="shared" si="26"/>
        <v>#VALUE!</v>
      </c>
      <c r="AN10" s="283" t="str">
        <f>IF(COUNTA(F10:G10:I10)&lt;3,"",(IF(AI10=TRUE,$AI$5,IF(AJ10=TRUE,$AJ$5,IF(AK10=TRUE,$AK$5,IF(AL10=TRUE,$AL$5,IF(AM10=TRUE,$AM$5,"Aucune")))))))</f>
        <v/>
      </c>
      <c r="AO10" s="280" t="e">
        <f t="shared" si="27"/>
        <v>#VALUE!</v>
      </c>
      <c r="AP10" s="280" t="e">
        <f t="shared" si="28"/>
        <v>#VALUE!</v>
      </c>
      <c r="AQ10" s="280" t="e">
        <f t="shared" si="29"/>
        <v>#VALUE!</v>
      </c>
      <c r="AR10" s="283" t="str">
        <f>IF(COUNTA(F10:G10:I10)&lt;3,"",(IF(AO10=TRUE,$AO$5,IF(AP10=TRUE,$AP$5,IF(AQ10=TRUE,$AQ$5,"Aucune action requise")))))</f>
        <v/>
      </c>
      <c r="AS10" s="280" t="e">
        <f t="shared" si="30"/>
        <v>#VALUE!</v>
      </c>
      <c r="AT10" s="280" t="e">
        <f t="shared" si="31"/>
        <v>#VALUE!</v>
      </c>
      <c r="AU10" s="280" t="e">
        <f t="shared" si="32"/>
        <v>#VALUE!</v>
      </c>
      <c r="AV10" s="280" t="e">
        <f t="shared" si="33"/>
        <v>#VALUE!</v>
      </c>
      <c r="AW10" s="283" t="str">
        <f>IF(COUNTA(F10:G10:I10)&lt;3,"",(IF(AS10=TRUE,$AS$5,IF(AT10=TRUE,$AT$5,IF(AU10=TRUE,$AU$5,IF(AV10=TRUE,$AV$5,"Aucun"))))))</f>
        <v/>
      </c>
      <c r="AX10" s="169"/>
      <c r="AY10" s="477"/>
      <c r="AZ10" s="155"/>
    </row>
    <row r="11" spans="1:52" s="122" customFormat="1" ht="114" customHeight="1">
      <c r="A11" s="121"/>
      <c r="B11" s="439">
        <v>8.5</v>
      </c>
      <c r="C11" s="584" t="s">
        <v>209</v>
      </c>
      <c r="D11" s="584" t="s">
        <v>210</v>
      </c>
      <c r="E11" s="528"/>
      <c r="F11" s="160"/>
      <c r="G11" s="161"/>
      <c r="H11" s="161"/>
      <c r="I11" s="162"/>
      <c r="J11" s="162"/>
      <c r="K11" s="124" t="str">
        <f t="shared" si="0"/>
        <v/>
      </c>
      <c r="L11" s="280">
        <f t="shared" si="1"/>
        <v>0</v>
      </c>
      <c r="M11" s="280" t="b">
        <f t="shared" si="2"/>
        <v>0</v>
      </c>
      <c r="N11" s="280" t="b">
        <f t="shared" si="3"/>
        <v>0</v>
      </c>
      <c r="O11" s="280" t="b">
        <f t="shared" si="4"/>
        <v>0</v>
      </c>
      <c r="P11" s="280" t="b">
        <f t="shared" si="5"/>
        <v>0</v>
      </c>
      <c r="Q11" s="280" t="b">
        <f t="shared" si="6"/>
        <v>0</v>
      </c>
      <c r="R11" s="280" t="b">
        <f t="shared" si="7"/>
        <v>0</v>
      </c>
      <c r="S11" s="280" t="b">
        <f t="shared" si="8"/>
        <v>0</v>
      </c>
      <c r="T11" s="281" t="str">
        <f t="shared" si="9"/>
        <v/>
      </c>
      <c r="U11" s="282" t="str">
        <f t="shared" si="10"/>
        <v/>
      </c>
      <c r="V11" s="125" t="e">
        <f t="shared" si="11"/>
        <v>#VALUE!</v>
      </c>
      <c r="W11" s="280" t="e">
        <f t="shared" si="12"/>
        <v>#VALUE!</v>
      </c>
      <c r="X11" s="280" t="e">
        <f t="shared" si="13"/>
        <v>#VALUE!</v>
      </c>
      <c r="Y11" s="280" t="e">
        <f t="shared" si="14"/>
        <v>#VALUE!</v>
      </c>
      <c r="Z11" s="280" t="e">
        <f t="shared" si="15"/>
        <v>#VALUE!</v>
      </c>
      <c r="AA11" s="280" t="e">
        <f t="shared" si="16"/>
        <v>#VALUE!</v>
      </c>
      <c r="AB11" s="283" t="str">
        <f>IF(COUNTA(F11:G11:I11)&lt;3,"",(IF(W11=TRUE,$W$5,IF(X11=TRUE,$X$5,IF(Y11=TRUE,$Y$5,IF(Z11=TRUE,$Z$5,"Non"))))))</f>
        <v/>
      </c>
      <c r="AC11" s="280" t="e">
        <f t="shared" si="17"/>
        <v>#VALUE!</v>
      </c>
      <c r="AD11" s="280" t="e">
        <f t="shared" si="18"/>
        <v>#VALUE!</v>
      </c>
      <c r="AE11" s="280" t="e">
        <f t="shared" si="19"/>
        <v>#VALUE!</v>
      </c>
      <c r="AF11" s="280" t="e">
        <f t="shared" si="20"/>
        <v>#VALUE!</v>
      </c>
      <c r="AG11" s="280" t="e">
        <f t="shared" si="21"/>
        <v>#VALUE!</v>
      </c>
      <c r="AH11" s="283" t="str">
        <f>IF(COUNTA(F11:G11:I11)&lt;3,"",(IF(AC11=TRUE,$AC$5,IF(AD11=TRUE,$AD$5,IF(AE11=TRUE,$AE$5,IF(AF11=TRUE,$AF$5,IF(AG11=TRUE,$AG$5,"Aucune")))))))</f>
        <v/>
      </c>
      <c r="AI11" s="280" t="e">
        <f t="shared" si="22"/>
        <v>#VALUE!</v>
      </c>
      <c r="AJ11" s="280" t="e">
        <f t="shared" si="23"/>
        <v>#VALUE!</v>
      </c>
      <c r="AK11" s="280" t="e">
        <f t="shared" si="24"/>
        <v>#VALUE!</v>
      </c>
      <c r="AL11" s="280" t="e">
        <f t="shared" si="25"/>
        <v>#VALUE!</v>
      </c>
      <c r="AM11" s="280" t="e">
        <f t="shared" si="26"/>
        <v>#VALUE!</v>
      </c>
      <c r="AN11" s="283" t="str">
        <f>IF(COUNTA(F11:G11:I11)&lt;3,"",(IF(AI11=TRUE,$AI$5,IF(AJ11=TRUE,$AJ$5,IF(AK11=TRUE,$AK$5,IF(AL11=TRUE,$AL$5,IF(AM11=TRUE,$AM$5,"Aucune")))))))</f>
        <v/>
      </c>
      <c r="AO11" s="280" t="e">
        <f t="shared" si="27"/>
        <v>#VALUE!</v>
      </c>
      <c r="AP11" s="280" t="e">
        <f t="shared" si="28"/>
        <v>#VALUE!</v>
      </c>
      <c r="AQ11" s="280" t="e">
        <f t="shared" si="29"/>
        <v>#VALUE!</v>
      </c>
      <c r="AR11" s="283" t="str">
        <f>IF(COUNTA(F11:G11:I11)&lt;3,"",(IF(AO11=TRUE,$AO$5,IF(AP11=TRUE,$AP$5,IF(AQ11=TRUE,$AQ$5,"Aucune action requise")))))</f>
        <v/>
      </c>
      <c r="AS11" s="280" t="e">
        <f t="shared" si="30"/>
        <v>#VALUE!</v>
      </c>
      <c r="AT11" s="280" t="e">
        <f t="shared" si="31"/>
        <v>#VALUE!</v>
      </c>
      <c r="AU11" s="280" t="e">
        <f t="shared" si="32"/>
        <v>#VALUE!</v>
      </c>
      <c r="AV11" s="280" t="e">
        <f t="shared" si="33"/>
        <v>#VALUE!</v>
      </c>
      <c r="AW11" s="283" t="str">
        <f>IF(COUNTA(F11:G11:I11)&lt;3,"",(IF(AS11=TRUE,$AS$5,IF(AT11=TRUE,$AT$5,IF(AU11=TRUE,$AU$5,IF(AV11=TRUE,$AV$5,"Aucun"))))))</f>
        <v/>
      </c>
      <c r="AX11" s="529"/>
      <c r="AY11" s="477"/>
      <c r="AZ11" s="155"/>
    </row>
    <row r="12" spans="1:52" s="122" customFormat="1" ht="114" customHeight="1">
      <c r="A12" s="121"/>
      <c r="B12" s="439">
        <v>8.6</v>
      </c>
      <c r="C12" s="584" t="s">
        <v>211</v>
      </c>
      <c r="D12" s="584" t="s">
        <v>212</v>
      </c>
      <c r="E12" s="453"/>
      <c r="F12" s="160"/>
      <c r="G12" s="161"/>
      <c r="H12" s="161"/>
      <c r="I12" s="162"/>
      <c r="J12" s="162"/>
      <c r="K12" s="124" t="str">
        <f t="shared" si="0"/>
        <v/>
      </c>
      <c r="L12" s="280">
        <f t="shared" si="1"/>
        <v>0</v>
      </c>
      <c r="M12" s="280" t="b">
        <f t="shared" si="2"/>
        <v>0</v>
      </c>
      <c r="N12" s="280" t="b">
        <f t="shared" si="3"/>
        <v>0</v>
      </c>
      <c r="O12" s="280" t="b">
        <f t="shared" si="4"/>
        <v>0</v>
      </c>
      <c r="P12" s="280" t="b">
        <f t="shared" si="5"/>
        <v>0</v>
      </c>
      <c r="Q12" s="280" t="b">
        <f t="shared" si="6"/>
        <v>0</v>
      </c>
      <c r="R12" s="280" t="b">
        <f t="shared" si="7"/>
        <v>0</v>
      </c>
      <c r="S12" s="280" t="b">
        <f t="shared" si="8"/>
        <v>0</v>
      </c>
      <c r="T12" s="281" t="str">
        <f t="shared" si="9"/>
        <v/>
      </c>
      <c r="U12" s="282" t="str">
        <f t="shared" si="10"/>
        <v/>
      </c>
      <c r="V12" s="125" t="e">
        <f t="shared" si="11"/>
        <v>#VALUE!</v>
      </c>
      <c r="W12" s="280" t="e">
        <f t="shared" si="12"/>
        <v>#VALUE!</v>
      </c>
      <c r="X12" s="280" t="e">
        <f t="shared" si="13"/>
        <v>#VALUE!</v>
      </c>
      <c r="Y12" s="280" t="e">
        <f t="shared" si="14"/>
        <v>#VALUE!</v>
      </c>
      <c r="Z12" s="280" t="e">
        <f t="shared" si="15"/>
        <v>#VALUE!</v>
      </c>
      <c r="AA12" s="280" t="e">
        <f t="shared" si="16"/>
        <v>#VALUE!</v>
      </c>
      <c r="AB12" s="283" t="str">
        <f>IF(COUNTA(F12:G12:I12)&lt;3,"",(IF(W12=TRUE,$W$5,IF(X12=TRUE,$X$5,IF(Y12=TRUE,$Y$5,IF(Z12=TRUE,$Z$5,"Non"))))))</f>
        <v/>
      </c>
      <c r="AC12" s="280" t="e">
        <f t="shared" si="17"/>
        <v>#VALUE!</v>
      </c>
      <c r="AD12" s="280" t="e">
        <f t="shared" si="18"/>
        <v>#VALUE!</v>
      </c>
      <c r="AE12" s="280" t="e">
        <f t="shared" si="19"/>
        <v>#VALUE!</v>
      </c>
      <c r="AF12" s="280" t="e">
        <f t="shared" si="20"/>
        <v>#VALUE!</v>
      </c>
      <c r="AG12" s="280" t="e">
        <f t="shared" si="21"/>
        <v>#VALUE!</v>
      </c>
      <c r="AH12" s="283" t="str">
        <f>IF(COUNTA(F12:G12:I12)&lt;3,"",(IF(AC12=TRUE,$AC$5,IF(AD12=TRUE,$AD$5,IF(AE12=TRUE,$AE$5,IF(AF12=TRUE,$AF$5,IF(AG12=TRUE,$AG$5,"Aucune")))))))</f>
        <v/>
      </c>
      <c r="AI12" s="280" t="e">
        <f t="shared" si="22"/>
        <v>#VALUE!</v>
      </c>
      <c r="AJ12" s="280" t="e">
        <f t="shared" si="23"/>
        <v>#VALUE!</v>
      </c>
      <c r="AK12" s="280" t="e">
        <f t="shared" si="24"/>
        <v>#VALUE!</v>
      </c>
      <c r="AL12" s="280" t="e">
        <f t="shared" si="25"/>
        <v>#VALUE!</v>
      </c>
      <c r="AM12" s="280" t="e">
        <f t="shared" si="26"/>
        <v>#VALUE!</v>
      </c>
      <c r="AN12" s="283" t="str">
        <f>IF(COUNTA(F12:G12:I12)&lt;3,"",(IF(AI12=TRUE,$AI$5,IF(AJ12=TRUE,$AJ$5,IF(AK12=TRUE,$AK$5,IF(AL12=TRUE,$AL$5,IF(AM12=TRUE,$AM$5,"Aucune")))))))</f>
        <v/>
      </c>
      <c r="AO12" s="280" t="e">
        <f t="shared" si="27"/>
        <v>#VALUE!</v>
      </c>
      <c r="AP12" s="280" t="e">
        <f t="shared" si="28"/>
        <v>#VALUE!</v>
      </c>
      <c r="AQ12" s="280" t="e">
        <f t="shared" si="29"/>
        <v>#VALUE!</v>
      </c>
      <c r="AR12" s="283" t="str">
        <f>IF(COUNTA(F12:G12:I12)&lt;3,"",(IF(AO12=TRUE,$AO$5,IF(AP12=TRUE,$AP$5,IF(AQ12=TRUE,$AQ$5,"Aucune action requise")))))</f>
        <v/>
      </c>
      <c r="AS12" s="280" t="e">
        <f t="shared" si="30"/>
        <v>#VALUE!</v>
      </c>
      <c r="AT12" s="280" t="e">
        <f t="shared" si="31"/>
        <v>#VALUE!</v>
      </c>
      <c r="AU12" s="280" t="e">
        <f t="shared" si="32"/>
        <v>#VALUE!</v>
      </c>
      <c r="AV12" s="280" t="e">
        <f t="shared" si="33"/>
        <v>#VALUE!</v>
      </c>
      <c r="AW12" s="283" t="str">
        <f>IF(COUNTA(F12:G12:I12)&lt;3,"",(IF(AS12=TRUE,$AS$5,IF(AT12=TRUE,$AT$5,IF(AU12=TRUE,$AU$5,IF(AV12=TRUE,$AV$5,"Aucun"))))))</f>
        <v/>
      </c>
      <c r="AX12" s="169"/>
      <c r="AY12" s="310"/>
      <c r="AZ12" s="155"/>
    </row>
    <row r="13" spans="1:52" s="122" customFormat="1" ht="114" customHeight="1">
      <c r="A13" s="121"/>
      <c r="B13" s="439">
        <v>8.6999999999999993</v>
      </c>
      <c r="C13" s="584" t="s">
        <v>213</v>
      </c>
      <c r="D13" s="584" t="s">
        <v>214</v>
      </c>
      <c r="E13" s="453"/>
      <c r="F13" s="160"/>
      <c r="G13" s="161"/>
      <c r="H13" s="161"/>
      <c r="I13" s="162"/>
      <c r="J13" s="162"/>
      <c r="K13" s="124" t="str">
        <f t="shared" si="0"/>
        <v/>
      </c>
      <c r="L13" s="280">
        <f t="shared" si="1"/>
        <v>0</v>
      </c>
      <c r="M13" s="280" t="b">
        <f t="shared" si="2"/>
        <v>0</v>
      </c>
      <c r="N13" s="280" t="b">
        <f t="shared" si="3"/>
        <v>0</v>
      </c>
      <c r="O13" s="280" t="b">
        <f t="shared" si="4"/>
        <v>0</v>
      </c>
      <c r="P13" s="280" t="b">
        <f t="shared" si="5"/>
        <v>0</v>
      </c>
      <c r="Q13" s="280" t="b">
        <f t="shared" si="6"/>
        <v>0</v>
      </c>
      <c r="R13" s="280" t="b">
        <f t="shared" si="7"/>
        <v>0</v>
      </c>
      <c r="S13" s="280" t="b">
        <f t="shared" si="8"/>
        <v>0</v>
      </c>
      <c r="T13" s="281" t="str">
        <f t="shared" si="9"/>
        <v/>
      </c>
      <c r="U13" s="282" t="str">
        <f t="shared" si="10"/>
        <v/>
      </c>
      <c r="V13" s="125" t="e">
        <f t="shared" si="11"/>
        <v>#VALUE!</v>
      </c>
      <c r="W13" s="280" t="e">
        <f t="shared" si="12"/>
        <v>#VALUE!</v>
      </c>
      <c r="X13" s="280" t="e">
        <f t="shared" si="13"/>
        <v>#VALUE!</v>
      </c>
      <c r="Y13" s="280" t="e">
        <f t="shared" si="14"/>
        <v>#VALUE!</v>
      </c>
      <c r="Z13" s="280" t="e">
        <f t="shared" si="15"/>
        <v>#VALUE!</v>
      </c>
      <c r="AA13" s="280" t="e">
        <f t="shared" si="16"/>
        <v>#VALUE!</v>
      </c>
      <c r="AB13" s="283" t="str">
        <f>IF(COUNTA(F13:G13:I13)&lt;3,"",(IF(W13=TRUE,$W$5,IF(X13=TRUE,$X$5,IF(Y13=TRUE,$Y$5,IF(Z13=TRUE,$Z$5,"Non"))))))</f>
        <v/>
      </c>
      <c r="AC13" s="280" t="e">
        <f t="shared" si="17"/>
        <v>#VALUE!</v>
      </c>
      <c r="AD13" s="280" t="e">
        <f t="shared" si="18"/>
        <v>#VALUE!</v>
      </c>
      <c r="AE13" s="280" t="e">
        <f t="shared" si="19"/>
        <v>#VALUE!</v>
      </c>
      <c r="AF13" s="280" t="e">
        <f t="shared" si="20"/>
        <v>#VALUE!</v>
      </c>
      <c r="AG13" s="280" t="e">
        <f t="shared" si="21"/>
        <v>#VALUE!</v>
      </c>
      <c r="AH13" s="283" t="str">
        <f>IF(COUNTA(F13:G13:I13)&lt;3,"",(IF(AC13=TRUE,$AC$5,IF(AD13=TRUE,$AD$5,IF(AE13=TRUE,$AE$5,IF(AF13=TRUE,$AF$5,IF(AG13=TRUE,$AG$5,"Aucune")))))))</f>
        <v/>
      </c>
      <c r="AI13" s="280" t="e">
        <f t="shared" si="22"/>
        <v>#VALUE!</v>
      </c>
      <c r="AJ13" s="280" t="e">
        <f t="shared" si="23"/>
        <v>#VALUE!</v>
      </c>
      <c r="AK13" s="280" t="e">
        <f t="shared" si="24"/>
        <v>#VALUE!</v>
      </c>
      <c r="AL13" s="280" t="e">
        <f t="shared" si="25"/>
        <v>#VALUE!</v>
      </c>
      <c r="AM13" s="280" t="e">
        <f t="shared" si="26"/>
        <v>#VALUE!</v>
      </c>
      <c r="AN13" s="283" t="str">
        <f>IF(COUNTA(F13:G13:I13)&lt;3,"",(IF(AI13=TRUE,$AI$5,IF(AJ13=TRUE,$AJ$5,IF(AK13=TRUE,$AK$5,IF(AL13=TRUE,$AL$5,IF(AM13=TRUE,$AM$5,"Aucune")))))))</f>
        <v/>
      </c>
      <c r="AO13" s="280" t="e">
        <f t="shared" si="27"/>
        <v>#VALUE!</v>
      </c>
      <c r="AP13" s="280" t="e">
        <f t="shared" si="28"/>
        <v>#VALUE!</v>
      </c>
      <c r="AQ13" s="280" t="e">
        <f t="shared" si="29"/>
        <v>#VALUE!</v>
      </c>
      <c r="AR13" s="283" t="str">
        <f>IF(COUNTA(F13:G13:I13)&lt;3,"",(IF(AO13=TRUE,$AO$5,IF(AP13=TRUE,$AP$5,IF(AQ13=TRUE,$AQ$5,"Aucune action requise")))))</f>
        <v/>
      </c>
      <c r="AS13" s="280" t="e">
        <f t="shared" si="30"/>
        <v>#VALUE!</v>
      </c>
      <c r="AT13" s="280" t="e">
        <f t="shared" si="31"/>
        <v>#VALUE!</v>
      </c>
      <c r="AU13" s="280" t="e">
        <f t="shared" si="32"/>
        <v>#VALUE!</v>
      </c>
      <c r="AV13" s="280" t="e">
        <f t="shared" si="33"/>
        <v>#VALUE!</v>
      </c>
      <c r="AW13" s="283" t="str">
        <f>IF(COUNTA(F13:G13:I13)&lt;3,"",(IF(AS13=TRUE,$AS$5,IF(AT13=TRUE,$AT$5,IF(AU13=TRUE,$AU$5,IF(AV13=TRUE,$AV$5,"Aucun"))))))</f>
        <v/>
      </c>
      <c r="AX13" s="169"/>
      <c r="AY13" s="310"/>
      <c r="AZ13" s="155"/>
    </row>
    <row r="14" spans="1:52" s="122" customFormat="1" ht="32">
      <c r="A14" s="121"/>
      <c r="B14" s="439">
        <v>8.8000000000000007</v>
      </c>
      <c r="C14" s="584" t="s">
        <v>215</v>
      </c>
      <c r="D14" s="584" t="s">
        <v>216</v>
      </c>
      <c r="E14" s="528"/>
      <c r="F14" s="160"/>
      <c r="G14" s="161"/>
      <c r="H14" s="161"/>
      <c r="I14" s="162"/>
      <c r="J14" s="162"/>
      <c r="K14" s="124" t="str">
        <f t="shared" si="0"/>
        <v/>
      </c>
      <c r="L14" s="164">
        <f t="shared" ref="L14:L18" si="34">F14*10+G14</f>
        <v>0</v>
      </c>
      <c r="M14" s="164" t="b">
        <f t="shared" ref="M14:M18" si="35">OR(L14=31)</f>
        <v>0</v>
      </c>
      <c r="N14" s="164" t="b">
        <f t="shared" ref="N14:N18" si="36">OR(L14=21,L14=32)</f>
        <v>0</v>
      </c>
      <c r="O14" s="164" t="b">
        <f t="shared" ref="O14:O15" si="37">OR(L14=22,L14=33)</f>
        <v>0</v>
      </c>
      <c r="P14" s="164" t="b">
        <f t="shared" ref="P14:P15" si="38">OR(L14=11,L14=12)</f>
        <v>0</v>
      </c>
      <c r="Q14" s="164" t="b">
        <f t="shared" ref="Q14:Q15" si="39">OR(L14=23,L14=34)</f>
        <v>0</v>
      </c>
      <c r="R14" s="164" t="b">
        <f t="shared" ref="R14:R15" si="40">OR(L14=13,L14=14,L14=24)</f>
        <v>0</v>
      </c>
      <c r="S14" s="164" t="b">
        <f t="shared" ref="S14:S15" si="41">OR(L14=1,L14=2,L14=3,L14=4)</f>
        <v>0</v>
      </c>
      <c r="T14" s="281" t="str">
        <f t="shared" ref="T14:T18" si="42">IF(COUNTA(F14:G14)&lt;2,"",(IF(M14=TRUE,$M$5,IF(N14=TRUE,$N$5,IF(O14=TRUE,$O$5,IF(P14=TRUE,$P$5,IF(Q14=TRUE,$Q$5,IF(R14=TRUE,$R$5,IF(S14=TRUE,$S$5,0)))))))))</f>
        <v/>
      </c>
      <c r="U14" s="166" t="str">
        <f t="shared" ref="U14:U18" si="43">IF(COUNTA(F14:G14)&lt;2,"",(IF(M14=TRUE,6,IF(N14=TRUE,5,IF(O14=TRUE,4,IF(P14=TRUE,3,IF(Q14=TRUE,2,IF(R14=TRUE,1,IF(S14=TRUE,0,0)))))))))</f>
        <v/>
      </c>
      <c r="V14" s="167" t="e">
        <f t="shared" ref="V14:V18" si="44">U14*10+I14</f>
        <v>#VALUE!</v>
      </c>
      <c r="W14" s="164" t="e">
        <f t="shared" ref="W14:W15" si="45">OR(V14=61,V14=62,V14=63)</f>
        <v>#VALUE!</v>
      </c>
      <c r="X14" s="164" t="e">
        <f t="shared" ref="X14:X15" si="46">OR(V14=51,V14=52)</f>
        <v>#VALUE!</v>
      </c>
      <c r="Y14" s="164" t="e">
        <f t="shared" ref="Y14:Y15" si="47">OR(V14=31,V14=41,V14=42,V14=53)</f>
        <v>#VALUE!</v>
      </c>
      <c r="Z14" s="164" t="e">
        <f t="shared" ref="Z14:Z15" si="48">OR(V14=21,V14=32)</f>
        <v>#VALUE!</v>
      </c>
      <c r="AA14" s="164" t="e">
        <f t="shared" ref="AA14:AA15" si="49">AND(W14=FALSE,X14=FALSE,Y14=FALSE,Z14=FALSE)</f>
        <v>#VALUE!</v>
      </c>
      <c r="AB14" s="168"/>
      <c r="AC14" s="164"/>
      <c r="AD14" s="164"/>
      <c r="AE14" s="164"/>
      <c r="AF14" s="164"/>
      <c r="AG14" s="164"/>
      <c r="AH14" s="168"/>
      <c r="AI14" s="164"/>
      <c r="AJ14" s="164"/>
      <c r="AK14" s="164"/>
      <c r="AL14" s="164"/>
      <c r="AM14" s="164"/>
      <c r="AN14" s="168"/>
      <c r="AO14" s="164"/>
      <c r="AP14" s="164"/>
      <c r="AQ14" s="164"/>
      <c r="AR14" s="168"/>
      <c r="AS14" s="164"/>
      <c r="AT14" s="164"/>
      <c r="AU14" s="164"/>
      <c r="AV14" s="164"/>
      <c r="AW14" s="168"/>
      <c r="AX14" s="529"/>
      <c r="AY14" s="477"/>
      <c r="AZ14" s="155"/>
    </row>
    <row r="15" spans="1:52" s="122" customFormat="1" ht="32">
      <c r="A15" s="121"/>
      <c r="B15" s="439">
        <v>8.9</v>
      </c>
      <c r="C15" s="584" t="s">
        <v>217</v>
      </c>
      <c r="D15" s="584" t="s">
        <v>218</v>
      </c>
      <c r="E15" s="472"/>
      <c r="F15" s="31"/>
      <c r="G15" s="32"/>
      <c r="H15" s="32"/>
      <c r="I15" s="33"/>
      <c r="J15" s="33"/>
      <c r="K15" s="124" t="str">
        <f t="shared" si="0"/>
        <v/>
      </c>
      <c r="L15" s="164">
        <f t="shared" si="34"/>
        <v>0</v>
      </c>
      <c r="M15" s="164" t="b">
        <f t="shared" si="35"/>
        <v>0</v>
      </c>
      <c r="N15" s="164" t="b">
        <f t="shared" si="36"/>
        <v>0</v>
      </c>
      <c r="O15" s="280" t="b">
        <f t="shared" si="37"/>
        <v>0</v>
      </c>
      <c r="P15" s="280" t="b">
        <f t="shared" si="38"/>
        <v>0</v>
      </c>
      <c r="Q15" s="280" t="b">
        <f t="shared" si="39"/>
        <v>0</v>
      </c>
      <c r="R15" s="280" t="b">
        <f t="shared" si="40"/>
        <v>0</v>
      </c>
      <c r="S15" s="280" t="b">
        <f t="shared" si="41"/>
        <v>0</v>
      </c>
      <c r="T15" s="281" t="str">
        <f t="shared" si="42"/>
        <v/>
      </c>
      <c r="U15" s="166" t="str">
        <f t="shared" si="43"/>
        <v/>
      </c>
      <c r="V15" s="125" t="e">
        <f t="shared" si="44"/>
        <v>#VALUE!</v>
      </c>
      <c r="W15" s="280" t="e">
        <f t="shared" si="45"/>
        <v>#VALUE!</v>
      </c>
      <c r="X15" s="280" t="e">
        <f t="shared" si="46"/>
        <v>#VALUE!</v>
      </c>
      <c r="Y15" s="280" t="e">
        <f t="shared" si="47"/>
        <v>#VALUE!</v>
      </c>
      <c r="Z15" s="164" t="e">
        <f t="shared" si="48"/>
        <v>#VALUE!</v>
      </c>
      <c r="AA15" s="164" t="e">
        <f t="shared" si="49"/>
        <v>#VALUE!</v>
      </c>
      <c r="AB15" s="283" t="str">
        <f>IF(COUNTA(F15:G15:I15)&lt;3,"",(IF(W15=TRUE,$W$5,IF(X15=TRUE,$X$5,IF(Y15=TRUE,$Y$5,IF(Z15=TRUE,$Z$5,"Non"))))))</f>
        <v/>
      </c>
      <c r="AC15" s="280" t="e">
        <f t="shared" ref="AC15" si="50">OR(V15=61,V15=62,V15=51,V15=52)</f>
        <v>#VALUE!</v>
      </c>
      <c r="AD15" s="280" t="e">
        <f t="shared" ref="AD15" si="51">OR(V15=41,V15=42)</f>
        <v>#VALUE!</v>
      </c>
      <c r="AE15" s="280" t="e">
        <f t="shared" ref="AE15" si="52">OR(V15=31,V15=32,V15=63,V15=64,V15=53,V15=54,)</f>
        <v>#VALUE!</v>
      </c>
      <c r="AF15" s="280" t="e">
        <f t="shared" ref="AF15" si="53">OR(V15=21,V15=22,)</f>
        <v>#VALUE!</v>
      </c>
      <c r="AG15" s="280" t="e">
        <f t="shared" ref="AG15" si="54">OR(V15=11,V15=12,V15=13,V15=23,)</f>
        <v>#VALUE!</v>
      </c>
      <c r="AH15" s="283" t="str">
        <f>IF(COUNTA(F15:G15:I15)&lt;3,"",(IF(AC15=TRUE,$AC$5,IF(AD15=TRUE,$AD$5,IF(AE15=TRUE,$AE$5,IF(AF15=TRUE,$AF$5,IF(AG15=TRUE,$AG$5,"Aucune")))))))</f>
        <v/>
      </c>
      <c r="AI15" s="280" t="e">
        <f t="shared" ref="AI15" si="55">OR(V15=62,V15=52,V15=42)</f>
        <v>#VALUE!</v>
      </c>
      <c r="AJ15" s="280" t="e">
        <f t="shared" ref="AJ15" si="56">OR(V15=63,V15=53,V15=43,V15=64,V15=54)</f>
        <v>#VALUE!</v>
      </c>
      <c r="AK15" s="280" t="e">
        <f t="shared" ref="AK15" si="57">OR(V15=61,V15=51,V15=41)</f>
        <v>#VALUE!</v>
      </c>
      <c r="AL15" s="280" t="e">
        <f t="shared" ref="AL15" si="58">OR(V15=44,V15=32,V15=33,V15=34)</f>
        <v>#VALUE!</v>
      </c>
      <c r="AM15" s="280" t="e">
        <f t="shared" ref="AM15" si="59">OR(V15=22,V15=23,V15=24,V15=12,V15=13,V15=14)</f>
        <v>#VALUE!</v>
      </c>
      <c r="AN15" s="283" t="str">
        <f>IF(COUNTA(F15:G15:I15)&lt;3,"",(IF(AI15=TRUE,$AI$5,IF(AJ15=TRUE,$AJ$5,IF(AK15=TRUE,$AK$5,IF(AL15=TRUE,$AL$5,IF(AM15=TRUE,$AM$5,"Aucune")))))))</f>
        <v/>
      </c>
      <c r="AO15" s="280" t="e">
        <f t="shared" ref="AO15" si="60">OR(V15=61,V15=62,V15=63,V15=51,V15=52,V15=53)</f>
        <v>#VALUE!</v>
      </c>
      <c r="AP15" s="280" t="e">
        <f t="shared" ref="AP15" si="61">OR(V15=41,V15=42,V15=43,V15=31,V15=32,V15=33)</f>
        <v>#VALUE!</v>
      </c>
      <c r="AQ15" s="280" t="e">
        <f t="shared" ref="AQ15" si="62">OR(V15=21,V15=22,V15=23,V15=11,V15=12,V15=13)</f>
        <v>#VALUE!</v>
      </c>
      <c r="AR15" s="283" t="str">
        <f>IF(COUNTA(F15:G15:I15)&lt;3,"",(IF(AO15=TRUE,$AO$5,IF(AP15=TRUE,$AP$5,IF(AQ15=TRUE,$AQ$5,"Aucune action requise")))))</f>
        <v/>
      </c>
      <c r="AS15" s="280" t="e">
        <f t="shared" ref="AS15" si="63">OR(V15=61,V15=51,V15=41,V15=31,V15=21)</f>
        <v>#VALUE!</v>
      </c>
      <c r="AT15" s="280" t="e">
        <f t="shared" ref="AT15" si="64">OR(V15=62,V15=52,V15=42,V15=32,V15=22,V15=63,V15=53)</f>
        <v>#VALUE!</v>
      </c>
      <c r="AU15" s="280" t="e">
        <f t="shared" ref="AU15" si="65">OR(V15=43,V15=33,V15=23,V15=34,V15=24)</f>
        <v>#VALUE!</v>
      </c>
      <c r="AV15" s="280" t="e">
        <f t="shared" ref="AV15" si="66">OR(V15=64,V15=54,V15=44)</f>
        <v>#VALUE!</v>
      </c>
      <c r="AW15" s="283" t="str">
        <f>IF(COUNTA(F15:G15:I15)&lt;3,"",(IF(AS15=TRUE,$AS$5,IF(AT15=TRUE,$AT$5,IF(AU15=TRUE,$AU$5,IF(AV15=TRUE,$AV$5,"Aucun"))))))</f>
        <v/>
      </c>
      <c r="AX15" s="80"/>
      <c r="AY15" s="473"/>
      <c r="AZ15" s="157"/>
    </row>
    <row r="16" spans="1:52" s="122" customFormat="1" ht="114" customHeight="1">
      <c r="A16" s="121"/>
      <c r="B16" s="611">
        <v>8.1</v>
      </c>
      <c r="C16" s="604" t="s">
        <v>219</v>
      </c>
      <c r="D16" s="605"/>
      <c r="E16" s="606"/>
      <c r="F16" s="596"/>
      <c r="G16" s="596"/>
      <c r="H16" s="596"/>
      <c r="I16" s="596"/>
      <c r="J16" s="596"/>
      <c r="K16" s="597" t="str">
        <f t="shared" si="0"/>
        <v/>
      </c>
      <c r="L16" s="598">
        <f t="shared" si="34"/>
        <v>0</v>
      </c>
      <c r="M16" s="598" t="b">
        <f t="shared" si="35"/>
        <v>0</v>
      </c>
      <c r="N16" s="598" t="b">
        <f t="shared" si="36"/>
        <v>0</v>
      </c>
      <c r="O16" s="598" t="b">
        <f t="shared" ref="O16:O18" si="67">OR(L16=22,L16=33)</f>
        <v>0</v>
      </c>
      <c r="P16" s="598" t="b">
        <f t="shared" ref="P16:P18" si="68">OR(L16=11,L16=12)</f>
        <v>0</v>
      </c>
      <c r="Q16" s="598" t="b">
        <f t="shared" ref="Q16:Q18" si="69">OR(L16=23,L16=34)</f>
        <v>0</v>
      </c>
      <c r="R16" s="598" t="b">
        <f t="shared" ref="R16:R18" si="70">OR(L16=13,L16=14,L16=24)</f>
        <v>0</v>
      </c>
      <c r="S16" s="598" t="b">
        <f t="shared" ref="S16:S18" si="71">OR(L16=1,L16=2,L16=3,L16=4)</f>
        <v>0</v>
      </c>
      <c r="T16" s="599" t="str">
        <f t="shared" si="42"/>
        <v/>
      </c>
      <c r="U16" s="600" t="str">
        <f t="shared" si="43"/>
        <v/>
      </c>
      <c r="V16" s="598" t="e">
        <f t="shared" si="44"/>
        <v>#VALUE!</v>
      </c>
      <c r="W16" s="598" t="e">
        <f t="shared" ref="W16:W18" si="72">OR(V16=61,V16=62,V16=63)</f>
        <v>#VALUE!</v>
      </c>
      <c r="X16" s="598" t="e">
        <f t="shared" ref="X16:X18" si="73">OR(V16=51,V16=52)</f>
        <v>#VALUE!</v>
      </c>
      <c r="Y16" s="598" t="e">
        <f t="shared" ref="Y16:Y18" si="74">OR(V16=31,V16=41,V16=42,V16=53)</f>
        <v>#VALUE!</v>
      </c>
      <c r="Z16" s="598" t="e">
        <f t="shared" ref="Z16:Z18" si="75">OR(V16=21,V16=32)</f>
        <v>#VALUE!</v>
      </c>
      <c r="AA16" s="598" t="e">
        <f t="shared" ref="AA16:AA18" si="76">AND(W16=FALSE,X16=FALSE,Y16=FALSE,Z16=FALSE)</f>
        <v>#VALUE!</v>
      </c>
      <c r="AB16" s="597" t="str">
        <f>IF(COUNTA(F16:G16:I16)&lt;3,"",(IF(W16=TRUE,$W$5,IF(X16=TRUE,$X$5,IF(Y16=TRUE,$Y$5,IF(Z16=TRUE,$Z$5,"Non"))))))</f>
        <v/>
      </c>
      <c r="AC16" s="598" t="e">
        <f t="shared" ref="AC16:AC18" si="77">OR(V16=61,V16=62,V16=51,V16=52)</f>
        <v>#VALUE!</v>
      </c>
      <c r="AD16" s="598" t="e">
        <f t="shared" ref="AD16:AD18" si="78">OR(V16=41,V16=42)</f>
        <v>#VALUE!</v>
      </c>
      <c r="AE16" s="598" t="e">
        <f t="shared" ref="AE16:AE18" si="79">OR(V16=31,V16=32,V16=63,V16=64,V16=53,V16=54,)</f>
        <v>#VALUE!</v>
      </c>
      <c r="AF16" s="598" t="e">
        <f t="shared" ref="AF16:AF18" si="80">OR(V16=21,V16=22,)</f>
        <v>#VALUE!</v>
      </c>
      <c r="AG16" s="598" t="e">
        <f t="shared" ref="AG16:AG18" si="81">OR(V16=11,V16=12,V16=13,V16=23,)</f>
        <v>#VALUE!</v>
      </c>
      <c r="AH16" s="597" t="str">
        <f>IF(COUNTA(F16:G16:I16)&lt;3,"",(IF(AC16=TRUE,$AC$5,IF(AD16=TRUE,$AD$5,IF(AE16=TRUE,$AE$5,IF(AF16=TRUE,$AF$5,IF(AG16=TRUE,$AG$5,"Aucune")))))))</f>
        <v/>
      </c>
      <c r="AI16" s="598" t="e">
        <f t="shared" ref="AI16:AI18" si="82">OR(V16=62,V16=52,V16=42)</f>
        <v>#VALUE!</v>
      </c>
      <c r="AJ16" s="598" t="e">
        <f t="shared" ref="AJ16:AJ18" si="83">OR(V16=63,V16=53,V16=43,V16=64,V16=54)</f>
        <v>#VALUE!</v>
      </c>
      <c r="AK16" s="598" t="e">
        <f t="shared" ref="AK16:AK18" si="84">OR(V16=61,V16=51,V16=41)</f>
        <v>#VALUE!</v>
      </c>
      <c r="AL16" s="598" t="e">
        <f t="shared" ref="AL16:AL18" si="85">OR(V16=44,V16=32,V16=33,V16=34)</f>
        <v>#VALUE!</v>
      </c>
      <c r="AM16" s="598" t="e">
        <f t="shared" ref="AM16:AM18" si="86">OR(V16=22,V16=23,V16=24,V16=12,V16=13,V16=14)</f>
        <v>#VALUE!</v>
      </c>
      <c r="AN16" s="597" t="str">
        <f>IF(COUNTA(F16:G16:I16)&lt;3,"",(IF(AI16=TRUE,$AI$5,IF(AJ16=TRUE,$AJ$5,IF(AK16=TRUE,$AK$5,IF(AL16=TRUE,$AL$5,IF(AM16=TRUE,$AM$5,"Aucune")))))))</f>
        <v/>
      </c>
      <c r="AO16" s="598" t="e">
        <f t="shared" ref="AO16:AO18" si="87">OR(V16=61,V16=62,V16=63,V16=51,V16=52,V16=53)</f>
        <v>#VALUE!</v>
      </c>
      <c r="AP16" s="598" t="e">
        <f t="shared" ref="AP16:AP18" si="88">OR(V16=41,V16=42,V16=43,V16=31,V16=32,V16=33)</f>
        <v>#VALUE!</v>
      </c>
      <c r="AQ16" s="598" t="e">
        <f t="shared" ref="AQ16:AQ18" si="89">OR(V16=21,V16=22,V16=23,V16=11,V16=12,V16=13)</f>
        <v>#VALUE!</v>
      </c>
      <c r="AR16" s="597" t="str">
        <f>IF(COUNTA(F16:G16:I16)&lt;3,"",(IF(AO16=TRUE,$AO$5,IF(AP16=TRUE,$AP$5,IF(AQ16=TRUE,$AQ$5,"Aucune action requise")))))</f>
        <v/>
      </c>
      <c r="AS16" s="598" t="e">
        <f t="shared" ref="AS16:AS18" si="90">OR(V16=61,V16=51,V16=41,V16=31,V16=21)</f>
        <v>#VALUE!</v>
      </c>
      <c r="AT16" s="598" t="e">
        <f t="shared" ref="AT16:AT18" si="91">OR(V16=62,V16=52,V16=42,V16=32,V16=22,V16=63,V16=53)</f>
        <v>#VALUE!</v>
      </c>
      <c r="AU16" s="598" t="e">
        <f t="shared" ref="AU16:AU18" si="92">OR(V16=43,V16=33,V16=23,V16=34,V16=24)</f>
        <v>#VALUE!</v>
      </c>
      <c r="AV16" s="598" t="e">
        <f t="shared" ref="AV16:AV18" si="93">OR(V16=64,V16=54,V16=44)</f>
        <v>#VALUE!</v>
      </c>
      <c r="AW16" s="597" t="str">
        <f>IF(COUNTA(F16:G16:I16)&lt;3,"",(IF(AS16=TRUE,$AS$5,IF(AT16=TRUE,$AT$5,IF(AU16=TRUE,$AU$5,IF(AV16=TRUE,$AV$5,"Aucun"))))))</f>
        <v/>
      </c>
      <c r="AX16" s="597"/>
      <c r="AY16" s="601"/>
      <c r="AZ16" s="155"/>
    </row>
    <row r="17" spans="1:52" s="122" customFormat="1" ht="114" customHeight="1">
      <c r="A17" s="121"/>
      <c r="B17" s="611" t="s">
        <v>220</v>
      </c>
      <c r="C17" s="604" t="s">
        <v>221</v>
      </c>
      <c r="D17" s="605"/>
      <c r="E17" s="606"/>
      <c r="F17" s="596"/>
      <c r="G17" s="596"/>
      <c r="H17" s="596"/>
      <c r="I17" s="596"/>
      <c r="J17" s="596"/>
      <c r="K17" s="597" t="str">
        <f t="shared" si="0"/>
        <v/>
      </c>
      <c r="L17" s="598">
        <f t="shared" si="34"/>
        <v>0</v>
      </c>
      <c r="M17" s="598" t="b">
        <f t="shared" si="35"/>
        <v>0</v>
      </c>
      <c r="N17" s="598" t="b">
        <f t="shared" si="36"/>
        <v>0</v>
      </c>
      <c r="O17" s="598" t="b">
        <f t="shared" si="67"/>
        <v>0</v>
      </c>
      <c r="P17" s="598" t="b">
        <f t="shared" si="68"/>
        <v>0</v>
      </c>
      <c r="Q17" s="598" t="b">
        <f t="shared" si="69"/>
        <v>0</v>
      </c>
      <c r="R17" s="598" t="b">
        <f t="shared" si="70"/>
        <v>0</v>
      </c>
      <c r="S17" s="598" t="b">
        <f t="shared" si="71"/>
        <v>0</v>
      </c>
      <c r="T17" s="599" t="str">
        <f t="shared" si="42"/>
        <v/>
      </c>
      <c r="U17" s="600" t="str">
        <f t="shared" si="43"/>
        <v/>
      </c>
      <c r="V17" s="598" t="e">
        <f t="shared" si="44"/>
        <v>#VALUE!</v>
      </c>
      <c r="W17" s="598" t="e">
        <f t="shared" si="72"/>
        <v>#VALUE!</v>
      </c>
      <c r="X17" s="598" t="e">
        <f t="shared" si="73"/>
        <v>#VALUE!</v>
      </c>
      <c r="Y17" s="598" t="e">
        <f t="shared" si="74"/>
        <v>#VALUE!</v>
      </c>
      <c r="Z17" s="598" t="e">
        <f t="shared" si="75"/>
        <v>#VALUE!</v>
      </c>
      <c r="AA17" s="598" t="e">
        <f t="shared" si="76"/>
        <v>#VALUE!</v>
      </c>
      <c r="AB17" s="597" t="str">
        <f>IF(COUNTA(F17:G17:I17)&lt;3,"",(IF(W17=TRUE,$W$5,IF(X17=TRUE,$X$5,IF(Y17=TRUE,$Y$5,IF(Z17=TRUE,$Z$5,"Non"))))))</f>
        <v/>
      </c>
      <c r="AC17" s="598" t="e">
        <f t="shared" si="77"/>
        <v>#VALUE!</v>
      </c>
      <c r="AD17" s="598" t="e">
        <f t="shared" si="78"/>
        <v>#VALUE!</v>
      </c>
      <c r="AE17" s="598" t="e">
        <f t="shared" si="79"/>
        <v>#VALUE!</v>
      </c>
      <c r="AF17" s="598" t="e">
        <f t="shared" si="80"/>
        <v>#VALUE!</v>
      </c>
      <c r="AG17" s="598" t="e">
        <f t="shared" si="81"/>
        <v>#VALUE!</v>
      </c>
      <c r="AH17" s="597" t="str">
        <f>IF(COUNTA(F17:G17:I17)&lt;3,"",(IF(AC17=TRUE,$AC$5,IF(AD17=TRUE,$AD$5,IF(AE17=TRUE,$AE$5,IF(AF17=TRUE,$AF$5,IF(AG17=TRUE,$AG$5,"Aucune")))))))</f>
        <v/>
      </c>
      <c r="AI17" s="598" t="e">
        <f t="shared" si="82"/>
        <v>#VALUE!</v>
      </c>
      <c r="AJ17" s="598" t="e">
        <f t="shared" si="83"/>
        <v>#VALUE!</v>
      </c>
      <c r="AK17" s="598" t="e">
        <f t="shared" si="84"/>
        <v>#VALUE!</v>
      </c>
      <c r="AL17" s="598" t="e">
        <f t="shared" si="85"/>
        <v>#VALUE!</v>
      </c>
      <c r="AM17" s="598" t="e">
        <f t="shared" si="86"/>
        <v>#VALUE!</v>
      </c>
      <c r="AN17" s="597" t="str">
        <f>IF(COUNTA(F17:G17:I17)&lt;3,"",(IF(AI17=TRUE,$AI$5,IF(AJ17=TRUE,$AJ$5,IF(AK17=TRUE,$AK$5,IF(AL17=TRUE,$AL$5,IF(AM17=TRUE,$AM$5,"Aucune")))))))</f>
        <v/>
      </c>
      <c r="AO17" s="598" t="e">
        <f t="shared" si="87"/>
        <v>#VALUE!</v>
      </c>
      <c r="AP17" s="598" t="e">
        <f t="shared" si="88"/>
        <v>#VALUE!</v>
      </c>
      <c r="AQ17" s="598" t="e">
        <f t="shared" si="89"/>
        <v>#VALUE!</v>
      </c>
      <c r="AR17" s="597" t="str">
        <f>IF(COUNTA(F17:G17:I17)&lt;3,"",(IF(AO17=TRUE,$AO$5,IF(AP17=TRUE,$AP$5,IF(AQ17=TRUE,$AQ$5,"Aucune action requise")))))</f>
        <v/>
      </c>
      <c r="AS17" s="598" t="e">
        <f t="shared" si="90"/>
        <v>#VALUE!</v>
      </c>
      <c r="AT17" s="598" t="e">
        <f t="shared" si="91"/>
        <v>#VALUE!</v>
      </c>
      <c r="AU17" s="598" t="e">
        <f t="shared" si="92"/>
        <v>#VALUE!</v>
      </c>
      <c r="AV17" s="598" t="e">
        <f t="shared" si="93"/>
        <v>#VALUE!</v>
      </c>
      <c r="AW17" s="597" t="str">
        <f>IF(COUNTA(F17:G17:I17)&lt;3,"",(IF(AS17=TRUE,$AS$5,IF(AT17=TRUE,$AT$5,IF(AU17=TRUE,$AU$5,IF(AV17=TRUE,$AV$5,"Aucun"))))))</f>
        <v/>
      </c>
      <c r="AX17" s="597"/>
      <c r="AY17" s="601"/>
      <c r="AZ17" s="157"/>
    </row>
    <row r="18" spans="1:52" s="122" customFormat="1" ht="32">
      <c r="A18" s="121"/>
      <c r="B18" s="439" t="s">
        <v>222</v>
      </c>
      <c r="C18" s="604" t="s">
        <v>223</v>
      </c>
      <c r="D18" s="604" t="s">
        <v>224</v>
      </c>
      <c r="E18" s="649"/>
      <c r="F18" s="596"/>
      <c r="G18" s="596"/>
      <c r="H18" s="596"/>
      <c r="I18" s="596"/>
      <c r="J18" s="596"/>
      <c r="K18" s="597" t="str">
        <f t="shared" si="0"/>
        <v/>
      </c>
      <c r="L18" s="598">
        <f t="shared" si="34"/>
        <v>0</v>
      </c>
      <c r="M18" s="598" t="b">
        <f t="shared" si="35"/>
        <v>0</v>
      </c>
      <c r="N18" s="598" t="b">
        <f t="shared" si="36"/>
        <v>0</v>
      </c>
      <c r="O18" s="598" t="b">
        <f t="shared" si="67"/>
        <v>0</v>
      </c>
      <c r="P18" s="598" t="b">
        <f t="shared" si="68"/>
        <v>0</v>
      </c>
      <c r="Q18" s="598" t="b">
        <f t="shared" si="69"/>
        <v>0</v>
      </c>
      <c r="R18" s="598" t="b">
        <f t="shared" si="70"/>
        <v>0</v>
      </c>
      <c r="S18" s="598" t="b">
        <f t="shared" si="71"/>
        <v>0</v>
      </c>
      <c r="T18" s="599" t="str">
        <f t="shared" si="42"/>
        <v/>
      </c>
      <c r="U18" s="600" t="str">
        <f t="shared" si="43"/>
        <v/>
      </c>
      <c r="V18" s="598" t="e">
        <f t="shared" si="44"/>
        <v>#VALUE!</v>
      </c>
      <c r="W18" s="598" t="e">
        <f t="shared" si="72"/>
        <v>#VALUE!</v>
      </c>
      <c r="X18" s="598" t="e">
        <f t="shared" si="73"/>
        <v>#VALUE!</v>
      </c>
      <c r="Y18" s="598" t="e">
        <f t="shared" si="74"/>
        <v>#VALUE!</v>
      </c>
      <c r="Z18" s="598" t="e">
        <f t="shared" si="75"/>
        <v>#VALUE!</v>
      </c>
      <c r="AA18" s="598" t="e">
        <f t="shared" si="76"/>
        <v>#VALUE!</v>
      </c>
      <c r="AB18" s="597" t="str">
        <f>IF(COUNTA(F18:G18:I18)&lt;3,"",(IF(W18=TRUE,$W$5,IF(X18=TRUE,$X$5,IF(Y18=TRUE,$Y$5,IF(Z18=TRUE,$Z$5,"Non"))))))</f>
        <v/>
      </c>
      <c r="AC18" s="598" t="e">
        <f t="shared" si="77"/>
        <v>#VALUE!</v>
      </c>
      <c r="AD18" s="598" t="e">
        <f t="shared" si="78"/>
        <v>#VALUE!</v>
      </c>
      <c r="AE18" s="598" t="e">
        <f t="shared" si="79"/>
        <v>#VALUE!</v>
      </c>
      <c r="AF18" s="598" t="e">
        <f t="shared" si="80"/>
        <v>#VALUE!</v>
      </c>
      <c r="AG18" s="598" t="e">
        <f t="shared" si="81"/>
        <v>#VALUE!</v>
      </c>
      <c r="AH18" s="597" t="str">
        <f>IF(COUNTA(F18:G18:I18)&lt;3,"",(IF(AC18=TRUE,$AC$5,IF(AD18=TRUE,$AD$5,IF(AE18=TRUE,$AE$5,IF(AF18=TRUE,$AF$5,IF(AG18=TRUE,$AG$5,"Aucune")))))))</f>
        <v/>
      </c>
      <c r="AI18" s="598" t="e">
        <f t="shared" si="82"/>
        <v>#VALUE!</v>
      </c>
      <c r="AJ18" s="598" t="e">
        <f t="shared" si="83"/>
        <v>#VALUE!</v>
      </c>
      <c r="AK18" s="598" t="e">
        <f t="shared" si="84"/>
        <v>#VALUE!</v>
      </c>
      <c r="AL18" s="598" t="e">
        <f t="shared" si="85"/>
        <v>#VALUE!</v>
      </c>
      <c r="AM18" s="598" t="e">
        <f t="shared" si="86"/>
        <v>#VALUE!</v>
      </c>
      <c r="AN18" s="597" t="str">
        <f>IF(COUNTA(F18:G18:I18)&lt;3,"",(IF(AI18=TRUE,$AI$5,IF(AJ18=TRUE,$AJ$5,IF(AK18=TRUE,$AK$5,IF(AL18=TRUE,$AL$5,IF(AM18=TRUE,$AM$5,"Aucune")))))))</f>
        <v/>
      </c>
      <c r="AO18" s="598" t="e">
        <f t="shared" si="87"/>
        <v>#VALUE!</v>
      </c>
      <c r="AP18" s="598" t="e">
        <f t="shared" si="88"/>
        <v>#VALUE!</v>
      </c>
      <c r="AQ18" s="598" t="e">
        <f t="shared" si="89"/>
        <v>#VALUE!</v>
      </c>
      <c r="AR18" s="597" t="str">
        <f>IF(COUNTA(F18:G18:I18)&lt;3,"",(IF(AO18=TRUE,$AO$5,IF(AP18=TRUE,$AP$5,IF(AQ18=TRUE,$AQ$5,"Aucune action requise")))))</f>
        <v/>
      </c>
      <c r="AS18" s="598" t="e">
        <f t="shared" si="90"/>
        <v>#VALUE!</v>
      </c>
      <c r="AT18" s="598" t="e">
        <f t="shared" si="91"/>
        <v>#VALUE!</v>
      </c>
      <c r="AU18" s="598" t="e">
        <f t="shared" si="92"/>
        <v>#VALUE!</v>
      </c>
      <c r="AV18" s="598" t="e">
        <f t="shared" si="93"/>
        <v>#VALUE!</v>
      </c>
      <c r="AW18" s="597" t="str">
        <f>IF(COUNTA(F18:G18:I18)&lt;3,"",(IF(AS18=TRUE,$AS$5,IF(AT18=TRUE,$AT$5,IF(AU18=TRUE,$AU$5,IF(AV18=TRUE,$AV$5,"Aucun"))))))</f>
        <v/>
      </c>
      <c r="AX18" s="597"/>
      <c r="AY18" s="650"/>
      <c r="AZ18" s="157"/>
    </row>
    <row r="19" spans="1:52" ht="13">
      <c r="AY19" s="143" t="s">
        <v>2</v>
      </c>
    </row>
  </sheetData>
  <mergeCells count="8">
    <mergeCell ref="B2:H2"/>
    <mergeCell ref="B6:AZ6"/>
    <mergeCell ref="B3:AZ3"/>
    <mergeCell ref="B4:C5"/>
    <mergeCell ref="E4:F4"/>
    <mergeCell ref="G4:H4"/>
    <mergeCell ref="I4:J4"/>
    <mergeCell ref="AY4:AZ4"/>
  </mergeCells>
  <conditionalFormatting sqref="A4 E7:E18 J7:J18">
    <cfRule type="expression" dxfId="1320" priority="571">
      <formula>FIND("Agir",B4)</formula>
    </cfRule>
    <cfRule type="expression" dxfId="1319" priority="572">
      <formula>FIND("Réagir",B4)</formula>
    </cfRule>
  </conditionalFormatting>
  <conditionalFormatting sqref="A4 J7:J18 E7:E18">
    <cfRule type="expression" dxfId="1318" priority="570" stopIfTrue="1">
      <formula>ISTEXT(A4)</formula>
    </cfRule>
  </conditionalFormatting>
  <conditionalFormatting sqref="A4">
    <cfRule type="expression" dxfId="1317" priority="564" stopIfTrue="1">
      <formula>ISTEXT(A4)</formula>
    </cfRule>
    <cfRule type="expression" dxfId="1316" priority="569">
      <formula>FIND("Réagir",B4)</formula>
    </cfRule>
    <cfRule type="expression" dxfId="1315" priority="568">
      <formula>FIND("Agir",B4)</formula>
    </cfRule>
    <cfRule type="expression" dxfId="1314" priority="567" stopIfTrue="1">
      <formula>ISTEXT(A4)</formula>
    </cfRule>
    <cfRule type="expression" dxfId="1313" priority="566">
      <formula>FIND("Réagir",B4)</formula>
    </cfRule>
    <cfRule type="expression" dxfId="1312" priority="565">
      <formula>FIND("Agir",B4)</formula>
    </cfRule>
  </conditionalFormatting>
  <conditionalFormatting sqref="E7:E18">
    <cfRule type="expression" dxfId="1311" priority="508" stopIfTrue="1">
      <formula>ISTEXT(E7)</formula>
    </cfRule>
    <cfRule type="expression" dxfId="1310" priority="509">
      <formula>FIND("Conforter",G7)</formula>
    </cfRule>
  </conditionalFormatting>
  <conditionalFormatting sqref="E15:E18">
    <cfRule type="expression" dxfId="1309" priority="495">
      <formula>FIND("Conforter",G15)</formula>
    </cfRule>
    <cfRule type="expression" dxfId="1308" priority="494" stopIfTrue="1">
      <formula>ISTEXT(E15)</formula>
    </cfRule>
  </conditionalFormatting>
  <conditionalFormatting sqref="E17:E18">
    <cfRule type="expression" dxfId="1307" priority="150" stopIfTrue="1">
      <formula>ISTEXT(E17)</formula>
    </cfRule>
    <cfRule type="expression" dxfId="1306" priority="151">
      <formula>FIND("Conforter",G17)</formula>
    </cfRule>
  </conditionalFormatting>
  <conditionalFormatting sqref="G7:I18">
    <cfRule type="expression" dxfId="1305" priority="560">
      <formula>FIND("Conforter",J7)</formula>
    </cfRule>
    <cfRule type="expression" dxfId="1304" priority="559" stopIfTrue="1">
      <formula>ISTEXT(G7)</formula>
    </cfRule>
  </conditionalFormatting>
  <conditionalFormatting sqref="H7:I18">
    <cfRule type="expression" dxfId="1303" priority="558">
      <formula>FIND("Réagir",J7)</formula>
    </cfRule>
    <cfRule type="expression" dxfId="1302" priority="557">
      <formula>FIND("Agir",J7)</formula>
    </cfRule>
    <cfRule type="expression" dxfId="1301" priority="556" stopIfTrue="1">
      <formula>ISTEXT(H7)</formula>
    </cfRule>
  </conditionalFormatting>
  <conditionalFormatting sqref="H15:I18">
    <cfRule type="expression" dxfId="1300" priority="524">
      <formula>FIND("Conforter",K15)</formula>
    </cfRule>
  </conditionalFormatting>
  <conditionalFormatting sqref="H17:I18">
    <cfRule type="expression" dxfId="1299" priority="152" stopIfTrue="1">
      <formula>ISTEXT(H17)</formula>
    </cfRule>
    <cfRule type="expression" dxfId="1298" priority="153">
      <formula>FIND("Conforter",K17)</formula>
    </cfRule>
  </conditionalFormatting>
  <conditionalFormatting sqref="H15:J18">
    <cfRule type="expression" dxfId="1297" priority="523" stopIfTrue="1">
      <formula>ISTEXT(H15)</formula>
    </cfRule>
  </conditionalFormatting>
  <conditionalFormatting sqref="J7:J14">
    <cfRule type="expression" dxfId="1296" priority="520" stopIfTrue="1">
      <formula>ISTEXT(J7)</formula>
    </cfRule>
    <cfRule type="expression" dxfId="1295" priority="521">
      <formula>FIND("Agir",K7)</formula>
    </cfRule>
    <cfRule type="expression" dxfId="1294" priority="522">
      <formula>FIND("Réagir",K7)</formula>
    </cfRule>
  </conditionalFormatting>
  <conditionalFormatting sqref="J15:J18">
    <cfRule type="expression" dxfId="1293" priority="527">
      <formula>FIND("Réagir",K15)</formula>
    </cfRule>
    <cfRule type="expression" dxfId="1292" priority="526">
      <formula>FIND("Agir",K15)</formula>
    </cfRule>
  </conditionalFormatting>
  <conditionalFormatting sqref="J16:J18">
    <cfRule type="expression" dxfId="1291" priority="156">
      <formula>FIND("Réagir",K16)</formula>
    </cfRule>
    <cfRule type="expression" dxfId="1290" priority="155">
      <formula>FIND("Agir",K16)</formula>
    </cfRule>
    <cfRule type="expression" dxfId="1289" priority="154" stopIfTrue="1">
      <formula>ISTEXT(J16)</formula>
    </cfRule>
  </conditionalFormatting>
  <conditionalFormatting sqref="J5:K5 AB5 AH5 AN5 AR5 AW5:AZ5">
    <cfRule type="containsText" dxfId="1288" priority="71" stopIfTrue="1" operator="containsText" text="Terme">
      <formula>NOT(ISERROR(SEARCH("Terme",J5)))</formula>
    </cfRule>
    <cfRule type="containsText" dxfId="1287" priority="70" stopIfTrue="1" operator="containsText" text="Seconde">
      <formula>NOT(ISERROR(SEARCH("Seconde",J5)))</formula>
    </cfRule>
    <cfRule type="containsText" dxfId="1286" priority="69" stopIfTrue="1" operator="containsText" text="Première">
      <formula>NOT(ISERROR(SEARCH("Première",J5)))</formula>
    </cfRule>
  </conditionalFormatting>
  <conditionalFormatting sqref="J7:K18 AX7:AZ13 AW14:AZ18 AN14:AN18 AR14:AR18 AH14:AH18">
    <cfRule type="containsText" dxfId="1285" priority="561" stopIfTrue="1" operator="containsText" text="Première">
      <formula>NOT(ISERROR(SEARCH("Première",J7)))</formula>
    </cfRule>
  </conditionalFormatting>
  <conditionalFormatting sqref="K7:K18">
    <cfRule type="containsText" dxfId="1284" priority="553" stopIfTrue="1" operator="containsText" text="Non">
      <formula>NOT(ISERROR(SEARCH("Non",K7)))</formula>
    </cfRule>
    <cfRule type="containsText" dxfId="1283" priority="519" stopIfTrue="1" operator="containsText" text="long">
      <formula>NOT(ISERROR(SEARCH("long",K7)))</formula>
    </cfRule>
    <cfRule type="containsText" dxfId="1282" priority="518" stopIfTrue="1" operator="containsText" text="moyen">
      <formula>NOT(ISERROR(SEARCH("moyen",K7)))</formula>
    </cfRule>
    <cfRule type="containsText" dxfId="1281" priority="517" stopIfTrue="1" operator="containsText" text="Urgent">
      <formula>NOT(ISERROR(SEARCH("Urgent",K7)))</formula>
    </cfRule>
    <cfRule type="containsText" dxfId="1280" priority="516" stopIfTrue="1" operator="containsText" text="Non Prioritaire">
      <formula>NOT(ISERROR(SEARCH("Non Prioritaire",K7)))</formula>
    </cfRule>
    <cfRule type="containsText" dxfId="1279" priority="515" stopIfTrue="1" operator="containsText" text="consolidation">
      <formula>NOT(ISERROR(SEARCH("consolidation",K7)))</formula>
    </cfRule>
    <cfRule type="containsText" dxfId="1278" priority="514" stopIfTrue="1" operator="containsText" text="Non pertinent">
      <formula>NOT(ISERROR(SEARCH("Non pertinent",K7)))</formula>
    </cfRule>
    <cfRule type="containsText" dxfId="1277" priority="513" operator="containsText" text="Intervention prioritaire">
      <formula>NOT(ISERROR(SEARCH("Intervention prioritaire",K7)))</formula>
    </cfRule>
  </conditionalFormatting>
  <conditionalFormatting sqref="AB7:AB18">
    <cfRule type="expression" dxfId="1276" priority="6">
      <formula>FIND("Réagir",AW7)</formula>
    </cfRule>
    <cfRule type="expression" dxfId="1275" priority="5">
      <formula>FIND("Agir",AW7)</formula>
    </cfRule>
    <cfRule type="expression" dxfId="1274" priority="4" stopIfTrue="1">
      <formula>ISTEXT(AB7)</formula>
    </cfRule>
  </conditionalFormatting>
  <conditionalFormatting sqref="AH7:AH13 AN7:AN13 AR7:AR13 AW7:AW13 AB7:AB18">
    <cfRule type="containsText" dxfId="1273" priority="21" stopIfTrue="1" operator="containsText" text="Terme">
      <formula>NOT(ISERROR(SEARCH("Terme",AB7)))</formula>
    </cfRule>
    <cfRule type="containsText" dxfId="1272" priority="20" stopIfTrue="1" operator="containsText" text="Seconde">
      <formula>NOT(ISERROR(SEARCH("Seconde",AB7)))</formula>
    </cfRule>
    <cfRule type="containsText" dxfId="1271" priority="19" stopIfTrue="1" operator="containsText" text="Première">
      <formula>NOT(ISERROR(SEARCH("Première",AB7)))</formula>
    </cfRule>
  </conditionalFormatting>
  <conditionalFormatting sqref="AH7:AH13 AN7:AN13 AR7:AR13 AW7:AW13">
    <cfRule type="expression" dxfId="1270" priority="18">
      <formula>FIND("Réagir",#REF!)</formula>
    </cfRule>
    <cfRule type="expression" dxfId="1269" priority="17">
      <formula>FIND("Agir",#REF!)</formula>
    </cfRule>
  </conditionalFormatting>
  <conditionalFormatting sqref="AH7:AH13 AW7:AW13">
    <cfRule type="expression" dxfId="1268" priority="1" stopIfTrue="1">
      <formula>ISTEXT(AH7)</formula>
    </cfRule>
    <cfRule type="expression" dxfId="1267" priority="2">
      <formula>FIND("Agir",#REF!)</formula>
    </cfRule>
    <cfRule type="expression" dxfId="1266" priority="3">
      <formula>FIND("Réagir",#REF!)</formula>
    </cfRule>
  </conditionalFormatting>
  <conditionalFormatting sqref="AH14:AH18 AN14:AN18 AR14:AR18 AW14:AW18">
    <cfRule type="expression" dxfId="1265" priority="454">
      <formula>FIND("Agir",#REF!)</formula>
    </cfRule>
    <cfRule type="expression" dxfId="1264" priority="455">
      <formula>FIND("Réagir",#REF!)</formula>
    </cfRule>
  </conditionalFormatting>
  <conditionalFormatting sqref="AH14:AH18">
    <cfRule type="expression" dxfId="1263" priority="446">
      <formula>FIND("Réagir",#REF!)</formula>
    </cfRule>
    <cfRule type="expression" dxfId="1262" priority="445">
      <formula>FIND("Agir",#REF!)</formula>
    </cfRule>
  </conditionalFormatting>
  <conditionalFormatting sqref="AN7:AN13 AR7:AR13 AW7:AW13">
    <cfRule type="expression" dxfId="1261" priority="14">
      <formula>FIND("Agir",#REF!)</formula>
    </cfRule>
    <cfRule type="expression" dxfId="1260" priority="15">
      <formula>FIND("Réagir",#REF!)</formula>
    </cfRule>
  </conditionalFormatting>
  <conditionalFormatting sqref="AN14:AN18 AR14:AR18 AW14:AW18 AH14:AH18">
    <cfRule type="expression" dxfId="1259" priority="453" stopIfTrue="1">
      <formula>ISTEXT(AH14)</formula>
    </cfRule>
  </conditionalFormatting>
  <conditionalFormatting sqref="AN14:AN18 AR14:AR18 AW14:AW18">
    <cfRule type="expression" dxfId="1258" priority="486">
      <formula>FIND("Agir",#REF!)</formula>
    </cfRule>
    <cfRule type="expression" dxfId="1257" priority="487">
      <formula>FIND("Réagir",#REF!)</formula>
    </cfRule>
  </conditionalFormatting>
  <conditionalFormatting sqref="AR7:AR13 AN7:AN18 AW7:AZ18 AH7:AH18">
    <cfRule type="expression" dxfId="1256" priority="16" stopIfTrue="1">
      <formula>ISTEXT(AH7)</formula>
    </cfRule>
  </conditionalFormatting>
  <conditionalFormatting sqref="AR7:AR13 AW7:AW13 AN7:AN13">
    <cfRule type="expression" dxfId="1255" priority="13" stopIfTrue="1">
      <formula>ISTEXT(AN7)</formula>
    </cfRule>
  </conditionalFormatting>
  <conditionalFormatting sqref="AR7:AR13">
    <cfRule type="expression" dxfId="1254" priority="7" stopIfTrue="1">
      <formula>ISTEXT(AR7)</formula>
    </cfRule>
    <cfRule type="expression" dxfId="1253" priority="8">
      <formula>FIND("Agir",AW7)</formula>
    </cfRule>
    <cfRule type="expression" dxfId="1252" priority="9">
      <formula>FIND("Réagir",AW7)</formula>
    </cfRule>
    <cfRule type="expression" dxfId="1251" priority="10" stopIfTrue="1">
      <formula>ISTEXT(AR7)</formula>
    </cfRule>
    <cfRule type="expression" dxfId="1250" priority="11">
      <formula>FIND("Agir",AW7)</formula>
    </cfRule>
    <cfRule type="expression" dxfId="1249" priority="12">
      <formula>FIND("Réagir",AW7)</formula>
    </cfRule>
  </conditionalFormatting>
  <conditionalFormatting sqref="AR14:AR18 AN14:AN18 AW14:AW18">
    <cfRule type="expression" dxfId="1248" priority="485" stopIfTrue="1">
      <formula>ISTEXT(AN14)</formula>
    </cfRule>
  </conditionalFormatting>
  <conditionalFormatting sqref="AR14:AR18 AW14:AW18 AN14:AN18">
    <cfRule type="expression" dxfId="1247" priority="452">
      <formula>FIND("Réagir",#REF!)</formula>
    </cfRule>
    <cfRule type="expression" dxfId="1246" priority="451">
      <formula>FIND("Agir",#REF!)</formula>
    </cfRule>
  </conditionalFormatting>
  <conditionalFormatting sqref="AR14:AR18">
    <cfRule type="expression" dxfId="1245" priority="481">
      <formula>FIND("Agir",AW14)</formula>
    </cfRule>
    <cfRule type="expression" dxfId="1244" priority="459" stopIfTrue="1">
      <formula>ISTEXT(AR14)</formula>
    </cfRule>
    <cfRule type="expression" dxfId="1243" priority="460">
      <formula>FIND("Agir",AW14)</formula>
    </cfRule>
    <cfRule type="expression" dxfId="1242" priority="461">
      <formula>FIND("Réagir",AW14)</formula>
    </cfRule>
    <cfRule type="expression" dxfId="1241" priority="480" stopIfTrue="1">
      <formula>ISTEXT(AR14)</formula>
    </cfRule>
    <cfRule type="expression" dxfId="1240" priority="482">
      <formula>FIND("Réagir",AW14)</formula>
    </cfRule>
  </conditionalFormatting>
  <conditionalFormatting sqref="AR16:AR18">
    <cfRule type="expression" dxfId="1239" priority="148">
      <formula>FIND("Agir",AW16)</formula>
    </cfRule>
    <cfRule type="expression" dxfId="1238" priority="147" stopIfTrue="1">
      <formula>ISTEXT(AR16)</formula>
    </cfRule>
    <cfRule type="expression" dxfId="1237" priority="149">
      <formula>FIND("Réagir",AW16)</formula>
    </cfRule>
  </conditionalFormatting>
  <conditionalFormatting sqref="AW14:AW18 AR14:AR18">
    <cfRule type="expression" dxfId="1236" priority="450" stopIfTrue="1">
      <formula>ISTEXT(AR14)</formula>
    </cfRule>
  </conditionalFormatting>
  <conditionalFormatting sqref="AW14:AW18">
    <cfRule type="expression" dxfId="1235" priority="448">
      <formula>FIND("Agir",#REF!)</formula>
    </cfRule>
    <cfRule type="expression" dxfId="1234" priority="449">
      <formula>FIND("Réagir",#REF!)</formula>
    </cfRule>
  </conditionalFormatting>
  <conditionalFormatting sqref="AX7:AX18">
    <cfRule type="expression" dxfId="1233" priority="443">
      <formula>FIND("Réagir",#REF!)</formula>
    </cfRule>
    <cfRule type="expression" dxfId="1232" priority="442">
      <formula>FIND("Agir",#REF!)</formula>
    </cfRule>
  </conditionalFormatting>
  <conditionalFormatting sqref="AX4:AY4">
    <cfRule type="containsText" dxfId="1231" priority="68" stopIfTrue="1" operator="containsText" text="Terme">
      <formula>NOT(ISERROR(SEARCH("Terme",AX4)))</formula>
    </cfRule>
    <cfRule type="containsText" dxfId="1230" priority="67" stopIfTrue="1" operator="containsText" text="Seconde">
      <formula>NOT(ISERROR(SEARCH("Seconde",AX4)))</formula>
    </cfRule>
    <cfRule type="containsText" dxfId="1229" priority="66" stopIfTrue="1" operator="containsText" text="Première">
      <formula>NOT(ISERROR(SEARCH("Première",AX4)))</formula>
    </cfRule>
  </conditionalFormatting>
  <conditionalFormatting sqref="AX7:AZ13 J7:K18 AH14:AH18 AN14:AN18 AR14:AR18 AW14:AZ18">
    <cfRule type="containsText" dxfId="1228" priority="562" stopIfTrue="1" operator="containsText" text="Seconde">
      <formula>NOT(ISERROR(SEARCH("Seconde",J7)))</formula>
    </cfRule>
    <cfRule type="containsText" dxfId="1227" priority="563" stopIfTrue="1" operator="containsText" text="Terme">
      <formula>NOT(ISERROR(SEARCH("Terme",J7)))</formula>
    </cfRule>
  </conditionalFormatting>
  <conditionalFormatting sqref="AY7:AZ18">
    <cfRule type="expression" dxfId="1226" priority="490">
      <formula>FIND("Réagir",#REF!)</formula>
    </cfRule>
    <cfRule type="expression" dxfId="1225" priority="489">
      <formula>FIND("Agir",#REF!)</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G7:G18" xr:uid="{00000000-0002-0000-0900-000000000000}">
      <formula1>$N$1:$Q$1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F7:F18" xr:uid="{00000000-0002-0000-0900-000001000000}">
      <formula1>$M$1:$P$1</formula1>
    </dataValidation>
    <dataValidation type="list" allowBlank="1" showInputMessage="1" showErrorMessage="1" errorTitle="Valeur invalide" error="La valeur doit être contenue entre 1 et 4" promptTitle="Compétences" prompt="Valeur comprise entre 1 et 5_x000a_Les compétences pour cette cible sont : _x000a_1 - Secteur publique échelle nationale_x000a_2 - Secteur public à l’échelle locale._x000a_3 - Secteur public (nationale et locale)_x000a_4 - Partagée entre les secteurs public et privé_x000a_5. Secteur privé. " sqref="I7:I18" xr:uid="{00000000-0002-0000-0900-000002000000}">
      <formula1>$N$1:$R$1</formula1>
    </dataValidation>
  </dataValidations>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AZ15"/>
  <sheetViews>
    <sheetView topLeftCell="A6" zoomScaleNormal="100" workbookViewId="0">
      <selection activeCell="H13" sqref="H13"/>
    </sheetView>
  </sheetViews>
  <sheetFormatPr baseColWidth="10" defaultColWidth="10.5" defaultRowHeight="12"/>
  <cols>
    <col min="1" max="1" width="1.5" style="100" customWidth="1"/>
    <col min="2" max="2" width="5.5" style="141" customWidth="1"/>
    <col min="3" max="4" width="83" style="142" customWidth="1"/>
    <col min="5" max="5" width="46" style="143" customWidth="1"/>
    <col min="6" max="6" width="9.83203125" style="100" customWidth="1"/>
    <col min="7" max="7" width="9.83203125" style="144" customWidth="1"/>
    <col min="8" max="8" width="46" style="143" customWidth="1"/>
    <col min="9" max="9" width="8.83203125" style="143" customWidth="1"/>
    <col min="10" max="10" width="45.5" style="143" customWidth="1"/>
    <col min="11" max="11" width="20.5" style="143" customWidth="1"/>
    <col min="12" max="27" width="5.5" style="100" hidden="1" customWidth="1"/>
    <col min="28" max="28" width="20.5" style="143" hidden="1" customWidth="1"/>
    <col min="29" max="33" width="10.5" style="100" hidden="1" customWidth="1"/>
    <col min="34" max="34" width="20.5" style="143" hidden="1" customWidth="1"/>
    <col min="35" max="39" width="10.5" style="100" hidden="1" customWidth="1"/>
    <col min="40" max="40" width="20.5" style="143" hidden="1" customWidth="1"/>
    <col min="41" max="43" width="10.5" style="100" hidden="1" customWidth="1"/>
    <col min="44" max="44" width="20.5" style="143" hidden="1" customWidth="1"/>
    <col min="45" max="48" width="10.5" style="100" hidden="1" customWidth="1"/>
    <col min="49" max="49" width="20.5" style="143" hidden="1" customWidth="1"/>
    <col min="50" max="51" width="45.5" style="143" customWidth="1"/>
    <col min="52" max="52" width="45.5" style="143" hidden="1" customWidth="1"/>
    <col min="53" max="16384" width="10.5" style="100"/>
  </cols>
  <sheetData>
    <row r="1" spans="1:52" s="95" customFormat="1" ht="14" thickBot="1">
      <c r="B1" s="96"/>
      <c r="C1" s="97"/>
      <c r="D1" s="97"/>
      <c r="E1" s="98"/>
      <c r="G1" s="99"/>
      <c r="H1" s="98"/>
      <c r="I1" s="98"/>
      <c r="J1" s="98"/>
      <c r="K1" s="98"/>
      <c r="M1" s="95">
        <v>0</v>
      </c>
      <c r="N1" s="95">
        <v>1</v>
      </c>
      <c r="O1" s="95">
        <v>2</v>
      </c>
      <c r="P1" s="95">
        <v>3</v>
      </c>
      <c r="Q1" s="95">
        <v>4</v>
      </c>
      <c r="R1" s="95">
        <v>5</v>
      </c>
      <c r="AB1" s="62"/>
      <c r="AH1" s="62"/>
      <c r="AN1" s="62"/>
      <c r="AR1" s="62"/>
      <c r="AW1" s="62"/>
      <c r="AX1" s="98"/>
      <c r="AY1" s="98"/>
      <c r="AZ1" s="98"/>
    </row>
    <row r="2" spans="1:52" s="95" customFormat="1" ht="60" customHeight="1" thickBot="1">
      <c r="B2" s="676" t="s">
        <v>225</v>
      </c>
      <c r="C2" s="677"/>
      <c r="D2" s="677"/>
      <c r="E2" s="677"/>
      <c r="F2" s="677"/>
      <c r="G2" s="677"/>
      <c r="H2" s="678"/>
      <c r="I2" s="98"/>
      <c r="J2" s="98"/>
      <c r="K2" s="98"/>
      <c r="AB2" s="98"/>
      <c r="AH2" s="98"/>
      <c r="AN2" s="98"/>
      <c r="AR2" s="98"/>
      <c r="AW2" s="98"/>
      <c r="AX2" s="98"/>
      <c r="AY2" s="98"/>
      <c r="AZ2" s="98"/>
    </row>
    <row r="3" spans="1:52" s="95" customFormat="1" ht="17" thickBot="1">
      <c r="B3" s="682"/>
      <c r="C3" s="683"/>
      <c r="D3" s="683"/>
      <c r="E3" s="683"/>
      <c r="F3" s="683"/>
      <c r="G3" s="683"/>
      <c r="H3" s="683"/>
      <c r="I3" s="683"/>
      <c r="J3" s="683"/>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4"/>
      <c r="AP3" s="684"/>
      <c r="AQ3" s="684"/>
      <c r="AR3" s="684"/>
      <c r="AS3" s="684"/>
      <c r="AT3" s="684"/>
      <c r="AU3" s="684"/>
      <c r="AV3" s="684"/>
      <c r="AW3" s="684"/>
      <c r="AX3" s="683"/>
      <c r="AY3" s="683"/>
      <c r="AZ3" s="685"/>
    </row>
    <row r="4" spans="1:52" ht="21.75" customHeight="1">
      <c r="A4" s="95"/>
      <c r="B4" s="686"/>
      <c r="C4" s="687"/>
      <c r="D4" s="396"/>
      <c r="E4" s="690" t="s">
        <v>46</v>
      </c>
      <c r="F4" s="691"/>
      <c r="G4" s="692" t="s">
        <v>47</v>
      </c>
      <c r="H4" s="693"/>
      <c r="I4" s="694" t="s">
        <v>48</v>
      </c>
      <c r="J4" s="695"/>
      <c r="K4" s="178" t="s">
        <v>49</v>
      </c>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6"/>
      <c r="AX4" s="187"/>
      <c r="AY4" s="696" t="s">
        <v>50</v>
      </c>
      <c r="AZ4" s="697"/>
    </row>
    <row r="5" spans="1:52" s="117" customFormat="1" ht="168" customHeight="1" thickBot="1">
      <c r="A5" s="101"/>
      <c r="B5" s="688"/>
      <c r="C5" s="689"/>
      <c r="D5" s="434" t="s">
        <v>51</v>
      </c>
      <c r="E5" s="102" t="s">
        <v>52</v>
      </c>
      <c r="F5" s="103" t="s">
        <v>46</v>
      </c>
      <c r="G5" s="104" t="s">
        <v>47</v>
      </c>
      <c r="H5" s="105" t="s">
        <v>53</v>
      </c>
      <c r="I5" s="106" t="s">
        <v>54</v>
      </c>
      <c r="J5" s="107" t="s">
        <v>55</v>
      </c>
      <c r="K5" s="108" t="s">
        <v>56</v>
      </c>
      <c r="L5" s="109" t="s">
        <v>57</v>
      </c>
      <c r="M5" s="63" t="s">
        <v>5</v>
      </c>
      <c r="N5" s="64" t="s">
        <v>17</v>
      </c>
      <c r="O5" s="65" t="s">
        <v>24</v>
      </c>
      <c r="P5" s="66" t="s">
        <v>31</v>
      </c>
      <c r="Q5" s="67" t="s">
        <v>36</v>
      </c>
      <c r="R5" s="68" t="s">
        <v>41</v>
      </c>
      <c r="S5" s="69" t="s">
        <v>44</v>
      </c>
      <c r="T5" s="110" t="s">
        <v>58</v>
      </c>
      <c r="U5" s="110" t="s">
        <v>59</v>
      </c>
      <c r="V5" s="110" t="s">
        <v>60</v>
      </c>
      <c r="W5" s="110" t="s">
        <v>7</v>
      </c>
      <c r="X5" s="110" t="s">
        <v>18</v>
      </c>
      <c r="Y5" s="110" t="s">
        <v>19</v>
      </c>
      <c r="Z5" s="110" t="s">
        <v>32</v>
      </c>
      <c r="AA5" s="110" t="s">
        <v>8</v>
      </c>
      <c r="AB5" s="111" t="s">
        <v>6</v>
      </c>
      <c r="AC5" s="112" t="s">
        <v>61</v>
      </c>
      <c r="AD5" s="112" t="s">
        <v>62</v>
      </c>
      <c r="AE5" s="112" t="s">
        <v>20</v>
      </c>
      <c r="AF5" s="112" t="s">
        <v>37</v>
      </c>
      <c r="AG5" s="112" t="s">
        <v>38</v>
      </c>
      <c r="AH5" s="111" t="s">
        <v>9</v>
      </c>
      <c r="AI5" s="112" t="s">
        <v>63</v>
      </c>
      <c r="AJ5" s="112" t="s">
        <v>64</v>
      </c>
      <c r="AK5" s="112" t="s">
        <v>65</v>
      </c>
      <c r="AL5" s="112" t="s">
        <v>66</v>
      </c>
      <c r="AM5" s="112" t="s">
        <v>67</v>
      </c>
      <c r="AN5" s="111" t="s">
        <v>68</v>
      </c>
      <c r="AO5" s="112" t="s">
        <v>69</v>
      </c>
      <c r="AP5" s="112" t="s">
        <v>70</v>
      </c>
      <c r="AQ5" s="112" t="s">
        <v>71</v>
      </c>
      <c r="AR5" s="111" t="s">
        <v>72</v>
      </c>
      <c r="AS5" s="112" t="s">
        <v>73</v>
      </c>
      <c r="AT5" s="112" t="s">
        <v>74</v>
      </c>
      <c r="AU5" s="112" t="s">
        <v>75</v>
      </c>
      <c r="AV5" s="112" t="s">
        <v>76</v>
      </c>
      <c r="AW5" s="113" t="s">
        <v>77</v>
      </c>
      <c r="AX5" s="114" t="s">
        <v>78</v>
      </c>
      <c r="AY5" s="115" t="s">
        <v>79</v>
      </c>
      <c r="AZ5" s="116" t="s">
        <v>80</v>
      </c>
    </row>
    <row r="6" spans="1:52" s="146" customFormat="1" ht="31.5" customHeight="1" thickBot="1">
      <c r="A6" s="145"/>
      <c r="B6" s="711" t="s">
        <v>81</v>
      </c>
      <c r="C6" s="712"/>
      <c r="D6" s="712"/>
      <c r="E6" s="713"/>
      <c r="F6" s="713"/>
      <c r="G6" s="713"/>
      <c r="H6" s="713"/>
      <c r="I6" s="713"/>
      <c r="J6" s="713"/>
      <c r="K6" s="713"/>
      <c r="L6" s="713"/>
      <c r="M6" s="713"/>
      <c r="N6" s="713"/>
      <c r="O6" s="713"/>
      <c r="P6" s="713"/>
      <c r="Q6" s="713"/>
      <c r="R6" s="713"/>
      <c r="S6" s="713"/>
      <c r="T6" s="713"/>
      <c r="U6" s="713"/>
      <c r="V6" s="713"/>
      <c r="W6" s="713"/>
      <c r="X6" s="713"/>
      <c r="Y6" s="713"/>
      <c r="Z6" s="713"/>
      <c r="AA6" s="713"/>
      <c r="AB6" s="713"/>
      <c r="AC6" s="713"/>
      <c r="AD6" s="713"/>
      <c r="AE6" s="713"/>
      <c r="AF6" s="713"/>
      <c r="AG6" s="713"/>
      <c r="AH6" s="713"/>
      <c r="AI6" s="713"/>
      <c r="AJ6" s="713"/>
      <c r="AK6" s="713"/>
      <c r="AL6" s="713"/>
      <c r="AM6" s="713"/>
      <c r="AN6" s="713"/>
      <c r="AO6" s="713"/>
      <c r="AP6" s="713"/>
      <c r="AQ6" s="713"/>
      <c r="AR6" s="713"/>
      <c r="AS6" s="713"/>
      <c r="AT6" s="713"/>
      <c r="AU6" s="713"/>
      <c r="AV6" s="713"/>
      <c r="AW6" s="713"/>
      <c r="AX6" s="713"/>
      <c r="AY6" s="713"/>
      <c r="AZ6" s="714"/>
    </row>
    <row r="7" spans="1:52" s="122" customFormat="1" ht="48">
      <c r="A7" s="121"/>
      <c r="B7" s="440">
        <v>9.1</v>
      </c>
      <c r="C7" s="437" t="s">
        <v>226</v>
      </c>
      <c r="D7" s="437" t="s">
        <v>227</v>
      </c>
      <c r="E7" s="516"/>
      <c r="F7" s="314"/>
      <c r="G7" s="315"/>
      <c r="H7" s="517"/>
      <c r="I7" s="316"/>
      <c r="J7" s="518"/>
      <c r="K7" s="317" t="str">
        <f t="shared" ref="K7" si="0">T7</f>
        <v/>
      </c>
      <c r="L7" s="280">
        <f t="shared" ref="L7:L14" si="1">F7*10+G7</f>
        <v>0</v>
      </c>
      <c r="M7" s="280" t="b">
        <f t="shared" ref="M7:M14" si="2">OR(L7=31)</f>
        <v>0</v>
      </c>
      <c r="N7" s="280" t="b">
        <f t="shared" ref="N7:N14" si="3">OR(L7=21,L7=32)</f>
        <v>0</v>
      </c>
      <c r="O7" s="280" t="b">
        <f t="shared" ref="O7:O14" si="4">OR(L7=22,L7=33)</f>
        <v>0</v>
      </c>
      <c r="P7" s="280" t="b">
        <f t="shared" ref="P7:P14" si="5">OR(L7=11,L7=12)</f>
        <v>0</v>
      </c>
      <c r="Q7" s="280" t="b">
        <f t="shared" ref="Q7:Q14" si="6">OR(L7=23,L7=34)</f>
        <v>0</v>
      </c>
      <c r="R7" s="280" t="b">
        <f t="shared" ref="R7:R14" si="7">OR(L7=13,L7=14,L7=24)</f>
        <v>0</v>
      </c>
      <c r="S7" s="280" t="b">
        <f t="shared" ref="S7:S14" si="8">OR(L7=1,L7=2,L7=3,L7=4)</f>
        <v>0</v>
      </c>
      <c r="T7" s="281" t="str">
        <f t="shared" ref="T7:T14" si="9">IF(COUNTA(F7:G7)&lt;2,"",(IF(M7=TRUE,$M$5,IF(N7=TRUE,$N$5,IF(O7=TRUE,$O$5,IF(P7=TRUE,$P$5,IF(Q7=TRUE,$Q$5,IF(R7=TRUE,$R$5,IF(S7=TRUE,$S$5,0)))))))))</f>
        <v/>
      </c>
      <c r="U7" s="282" t="str">
        <f t="shared" ref="U7:U14" si="10">IF(COUNTA(F7:G7)&lt;2,"",(IF(M7=TRUE,6,IF(N7=TRUE,5,IF(O7=TRUE,4,IF(P7=TRUE,3,IF(Q7=TRUE,2,IF(R7=TRUE,1,IF(S7=TRUE,0,0)))))))))</f>
        <v/>
      </c>
      <c r="V7" s="125" t="e">
        <f t="shared" ref="V7:V14" si="11">U7*10+I7</f>
        <v>#VALUE!</v>
      </c>
      <c r="W7" s="280" t="e">
        <f t="shared" ref="W7:W14" si="12">OR(V7=61,V7=62,V7=63)</f>
        <v>#VALUE!</v>
      </c>
      <c r="X7" s="280" t="e">
        <f t="shared" ref="X7:X14" si="13">OR(V7=51,V7=52)</f>
        <v>#VALUE!</v>
      </c>
      <c r="Y7" s="280" t="e">
        <f t="shared" ref="Y7:Y14" si="14">OR(V7=31,V7=41,V7=42,V7=53)</f>
        <v>#VALUE!</v>
      </c>
      <c r="Z7" s="280" t="e">
        <f t="shared" ref="Z7:Z14" si="15">OR(V7=21,V7=32)</f>
        <v>#VALUE!</v>
      </c>
      <c r="AA7" s="280" t="e">
        <f t="shared" ref="AA7:AA14" si="16">AND(W7=FALSE,X7=FALSE,Y7=FALSE,Z7=FALSE)</f>
        <v>#VALUE!</v>
      </c>
      <c r="AB7" s="283" t="str">
        <f>IF(COUNTA(F7:G7:I7)&lt;3,"",(IF(W7=TRUE,$W$5,IF(X7=TRUE,$X$5,IF(Y7=TRUE,$Y$5,IF(Z7=TRUE,$Z$5,"Non"))))))</f>
        <v/>
      </c>
      <c r="AC7" s="280" t="e">
        <f t="shared" ref="AC7:AC14" si="17">OR(V7=61,V7=62,V7=51,V7=52)</f>
        <v>#VALUE!</v>
      </c>
      <c r="AD7" s="280" t="e">
        <f t="shared" ref="AD7:AD14" si="18">OR(V7=41,V7=42)</f>
        <v>#VALUE!</v>
      </c>
      <c r="AE7" s="280" t="e">
        <f t="shared" ref="AE7:AE14" si="19">OR(V7=31,V7=32,V7=63,V7=64,V7=53,V7=54,)</f>
        <v>#VALUE!</v>
      </c>
      <c r="AF7" s="280" t="e">
        <f t="shared" ref="AF7:AF14" si="20">OR(V7=21,V7=22,)</f>
        <v>#VALUE!</v>
      </c>
      <c r="AG7" s="280" t="e">
        <f t="shared" ref="AG7:AG14" si="21">OR(V7=11,V7=12,V7=13,V7=23,)</f>
        <v>#VALUE!</v>
      </c>
      <c r="AH7" s="283" t="str">
        <f>IF(COUNTA(F7:G7:I7)&lt;3,"",(IF(AC7=TRUE,$AC$5,IF(AD7=TRUE,$AD$5,IF(AE7=TRUE,$AE$5,IF(AF7=TRUE,$AF$5,IF(AG7=TRUE,$AG$5,"Aucune")))))))</f>
        <v/>
      </c>
      <c r="AI7" s="280" t="e">
        <f t="shared" ref="AI7:AI14" si="22">OR(V7=62,V7=52,V7=42)</f>
        <v>#VALUE!</v>
      </c>
      <c r="AJ7" s="280" t="e">
        <f t="shared" ref="AJ7:AJ14" si="23">OR(V7=63,V7=53,V7=43,V7=64,V7=54)</f>
        <v>#VALUE!</v>
      </c>
      <c r="AK7" s="280" t="e">
        <f t="shared" ref="AK7:AL14" si="24">OR(V7=61,V7=51,V7=41)</f>
        <v>#VALUE!</v>
      </c>
      <c r="AL7" s="280" t="e">
        <f t="shared" si="24"/>
        <v>#VALUE!</v>
      </c>
      <c r="AM7" s="280" t="e">
        <f t="shared" ref="AM7:AM14" si="25">OR(V7=22,V7=23,V7=24,V7=12,V7=13,V7=14)</f>
        <v>#VALUE!</v>
      </c>
      <c r="AN7" s="283" t="str">
        <f>IF(COUNTA(F7:G7:I7)&lt;3,"",(IF(AI7=TRUE,$AI$5,IF(AJ7=TRUE,$AJ$5,IF(AK7=TRUE,$AK$5,IF(AL7=TRUE,$AL$5,IF(AM7=TRUE,$AM$5,"Aucune")))))))</f>
        <v/>
      </c>
      <c r="AO7" s="280" t="e">
        <f t="shared" ref="AO7:AO14" si="26">OR(V7=61,V7=62,V7=63,V7=51,V7=52,V7=53)</f>
        <v>#VALUE!</v>
      </c>
      <c r="AP7" s="280" t="e">
        <f t="shared" ref="AP7:AP14" si="27">OR(V7=41,V7=42,V7=43,V7=31,V7=32,V7=33)</f>
        <v>#VALUE!</v>
      </c>
      <c r="AQ7" s="280" t="e">
        <f t="shared" ref="AQ7:AQ14" si="28">OR(V7=21,V7=22,V7=23,V7=11,V7=12,V7=13)</f>
        <v>#VALUE!</v>
      </c>
      <c r="AR7" s="283" t="str">
        <f>IF(COUNTA(F7:G7:I7)&lt;3,"",(IF(AO7=TRUE,$AO$5,IF(AP7=TRUE,$AP$5,IF(AQ7=TRUE,$AQ$5,"Aucune action requise")))))</f>
        <v/>
      </c>
      <c r="AS7" s="280" t="e">
        <f t="shared" ref="AS7:AS14" si="29">OR(V7=61,V7=51,V7=41,V7=31,V7=21)</f>
        <v>#VALUE!</v>
      </c>
      <c r="AT7" s="280" t="e">
        <f t="shared" ref="AT7:AT14" si="30">OR(V7=62,V7=52,V7=42,V7=32,V7=22,V7=63,V7=53)</f>
        <v>#VALUE!</v>
      </c>
      <c r="AU7" s="280" t="e">
        <f t="shared" ref="AU7:AU14" si="31">OR(V7=43,V7=33,V7=23,V7=34,V7=24)</f>
        <v>#VALUE!</v>
      </c>
      <c r="AV7" s="280" t="e">
        <f t="shared" ref="AV7:AV14" si="32">OR(V7=64,V7=54,V7=44)</f>
        <v>#VALUE!</v>
      </c>
      <c r="AW7" s="322" t="str">
        <f>IF(COUNTA(F7:G7:I7)&lt;3,"",(IF(AS7=TRUE,$AS$5,IF(AT7=TRUE,$AT$5,IF(AU7=TRUE,$AU$5,IF(AV7=TRUE,$AV$5,"Aucun"))))))</f>
        <v/>
      </c>
      <c r="AX7" s="323"/>
      <c r="AY7" s="513"/>
      <c r="AZ7" s="158"/>
    </row>
    <row r="8" spans="1:52" s="122" customFormat="1" ht="48">
      <c r="A8" s="121"/>
      <c r="B8" s="440">
        <v>9.1999999999999993</v>
      </c>
      <c r="C8" s="437" t="s">
        <v>228</v>
      </c>
      <c r="D8" s="437" t="s">
        <v>229</v>
      </c>
      <c r="E8" s="516"/>
      <c r="F8" s="314"/>
      <c r="G8" s="315"/>
      <c r="H8" s="315"/>
      <c r="I8" s="316"/>
      <c r="J8" s="518"/>
      <c r="K8" s="317" t="str">
        <f>T8</f>
        <v/>
      </c>
      <c r="L8" s="280">
        <f t="shared" si="1"/>
        <v>0</v>
      </c>
      <c r="M8" s="280" t="b">
        <f t="shared" si="2"/>
        <v>0</v>
      </c>
      <c r="N8" s="280" t="b">
        <f t="shared" si="3"/>
        <v>0</v>
      </c>
      <c r="O8" s="280" t="b">
        <f t="shared" si="4"/>
        <v>0</v>
      </c>
      <c r="P8" s="280" t="b">
        <f t="shared" si="5"/>
        <v>0</v>
      </c>
      <c r="Q8" s="280" t="b">
        <f t="shared" si="6"/>
        <v>0</v>
      </c>
      <c r="R8" s="280" t="b">
        <f t="shared" si="7"/>
        <v>0</v>
      </c>
      <c r="S8" s="280" t="b">
        <f t="shared" si="8"/>
        <v>0</v>
      </c>
      <c r="T8" s="281" t="str">
        <f t="shared" si="9"/>
        <v/>
      </c>
      <c r="U8" s="282" t="str">
        <f t="shared" si="10"/>
        <v/>
      </c>
      <c r="V8" s="125" t="e">
        <f t="shared" si="11"/>
        <v>#VALUE!</v>
      </c>
      <c r="W8" s="280" t="e">
        <f t="shared" si="12"/>
        <v>#VALUE!</v>
      </c>
      <c r="X8" s="280" t="e">
        <f t="shared" si="13"/>
        <v>#VALUE!</v>
      </c>
      <c r="Y8" s="280" t="e">
        <f t="shared" si="14"/>
        <v>#VALUE!</v>
      </c>
      <c r="Z8" s="280" t="e">
        <f t="shared" si="15"/>
        <v>#VALUE!</v>
      </c>
      <c r="AA8" s="280" t="e">
        <f t="shared" si="16"/>
        <v>#VALUE!</v>
      </c>
      <c r="AB8" s="283" t="str">
        <f>IF(COUNTA(F8:G8:I8)&lt;3,"",(IF(W8=TRUE,$W$5,IF(X8=TRUE,$X$5,IF(Y8=TRUE,$Y$5,IF(Z8=TRUE,$Z$5,"Non"))))))</f>
        <v/>
      </c>
      <c r="AC8" s="280" t="e">
        <f t="shared" si="17"/>
        <v>#VALUE!</v>
      </c>
      <c r="AD8" s="280" t="e">
        <f t="shared" si="18"/>
        <v>#VALUE!</v>
      </c>
      <c r="AE8" s="280" t="e">
        <f t="shared" si="19"/>
        <v>#VALUE!</v>
      </c>
      <c r="AF8" s="280" t="e">
        <f t="shared" si="20"/>
        <v>#VALUE!</v>
      </c>
      <c r="AG8" s="280" t="e">
        <f t="shared" si="21"/>
        <v>#VALUE!</v>
      </c>
      <c r="AH8" s="283" t="str">
        <f>IF(COUNTA(F8:G8:I8)&lt;3,"",(IF(AC8=TRUE,$AC$5,IF(AD8=TRUE,$AD$5,IF(AE8=TRUE,$AE$5,IF(AF8=TRUE,$AF$5,IF(AG8=TRUE,$AG$5,"Aucune")))))))</f>
        <v/>
      </c>
      <c r="AI8" s="280" t="e">
        <f t="shared" si="22"/>
        <v>#VALUE!</v>
      </c>
      <c r="AJ8" s="280" t="e">
        <f t="shared" si="23"/>
        <v>#VALUE!</v>
      </c>
      <c r="AK8" s="280" t="e">
        <f t="shared" si="24"/>
        <v>#VALUE!</v>
      </c>
      <c r="AL8" s="280" t="e">
        <f t="shared" si="24"/>
        <v>#VALUE!</v>
      </c>
      <c r="AM8" s="280" t="e">
        <f t="shared" si="25"/>
        <v>#VALUE!</v>
      </c>
      <c r="AN8" s="283" t="str">
        <f>IF(COUNTA(F8:G8:I8)&lt;3,"",(IF(AI8=TRUE,$AI$5,IF(AJ8=TRUE,$AJ$5,IF(AK8=TRUE,$AK$5,IF(AL8=TRUE,$AL$5,IF(AM8=TRUE,$AM$5,"Aucune")))))))</f>
        <v/>
      </c>
      <c r="AO8" s="280" t="e">
        <f t="shared" si="26"/>
        <v>#VALUE!</v>
      </c>
      <c r="AP8" s="280" t="e">
        <f t="shared" si="27"/>
        <v>#VALUE!</v>
      </c>
      <c r="AQ8" s="280" t="e">
        <f t="shared" si="28"/>
        <v>#VALUE!</v>
      </c>
      <c r="AR8" s="283" t="str">
        <f>IF(COUNTA(F8:G8:I8)&lt;3,"",(IF(AO8=TRUE,$AO$5,IF(AP8=TRUE,$AP$5,IF(AQ8=TRUE,$AQ$5,"Aucune action requise")))))</f>
        <v/>
      </c>
      <c r="AS8" s="280" t="e">
        <f t="shared" si="29"/>
        <v>#VALUE!</v>
      </c>
      <c r="AT8" s="280" t="e">
        <f t="shared" si="30"/>
        <v>#VALUE!</v>
      </c>
      <c r="AU8" s="280" t="e">
        <f t="shared" si="31"/>
        <v>#VALUE!</v>
      </c>
      <c r="AV8" s="280" t="e">
        <f t="shared" si="32"/>
        <v>#VALUE!</v>
      </c>
      <c r="AW8" s="322"/>
      <c r="AX8" s="323"/>
      <c r="AY8" s="513"/>
      <c r="AZ8" s="158"/>
    </row>
    <row r="9" spans="1:52" s="122" customFormat="1" ht="114" customHeight="1">
      <c r="A9" s="121"/>
      <c r="B9" s="613">
        <v>9.3000000000000007</v>
      </c>
      <c r="C9" s="612" t="s">
        <v>230</v>
      </c>
      <c r="D9" s="613"/>
      <c r="E9" s="622"/>
      <c r="F9" s="623"/>
      <c r="G9" s="623"/>
      <c r="H9" s="623"/>
      <c r="I9" s="623"/>
      <c r="J9" s="623"/>
      <c r="K9" s="624" t="str">
        <f t="shared" ref="K9:K14" si="33">T9</f>
        <v/>
      </c>
      <c r="L9" s="598">
        <f t="shared" si="1"/>
        <v>0</v>
      </c>
      <c r="M9" s="598" t="b">
        <f t="shared" si="2"/>
        <v>0</v>
      </c>
      <c r="N9" s="598" t="b">
        <f t="shared" si="3"/>
        <v>0</v>
      </c>
      <c r="O9" s="598" t="b">
        <f t="shared" si="4"/>
        <v>0</v>
      </c>
      <c r="P9" s="598" t="b">
        <f t="shared" si="5"/>
        <v>0</v>
      </c>
      <c r="Q9" s="598" t="b">
        <f t="shared" si="6"/>
        <v>0</v>
      </c>
      <c r="R9" s="598" t="b">
        <f t="shared" si="7"/>
        <v>0</v>
      </c>
      <c r="S9" s="598" t="b">
        <f t="shared" si="8"/>
        <v>0</v>
      </c>
      <c r="T9" s="599" t="str">
        <f t="shared" si="9"/>
        <v/>
      </c>
      <c r="U9" s="600" t="str">
        <f t="shared" si="10"/>
        <v/>
      </c>
      <c r="V9" s="598" t="e">
        <f t="shared" si="11"/>
        <v>#VALUE!</v>
      </c>
      <c r="W9" s="598" t="e">
        <f t="shared" si="12"/>
        <v>#VALUE!</v>
      </c>
      <c r="X9" s="598" t="e">
        <f t="shared" si="13"/>
        <v>#VALUE!</v>
      </c>
      <c r="Y9" s="598" t="e">
        <f t="shared" si="14"/>
        <v>#VALUE!</v>
      </c>
      <c r="Z9" s="598" t="e">
        <f t="shared" si="15"/>
        <v>#VALUE!</v>
      </c>
      <c r="AA9" s="598" t="e">
        <f t="shared" si="16"/>
        <v>#VALUE!</v>
      </c>
      <c r="AB9" s="597" t="str">
        <f>IF(COUNTA(F9:G9:I9)&lt;3,"",(IF(W9=TRUE,$W$5,IF(X9=TRUE,$X$5,IF(Y9=TRUE,$Y$5,IF(Z9=TRUE,$Z$5,"Non"))))))</f>
        <v/>
      </c>
      <c r="AC9" s="598" t="e">
        <f t="shared" si="17"/>
        <v>#VALUE!</v>
      </c>
      <c r="AD9" s="598" t="e">
        <f t="shared" si="18"/>
        <v>#VALUE!</v>
      </c>
      <c r="AE9" s="598" t="e">
        <f t="shared" si="19"/>
        <v>#VALUE!</v>
      </c>
      <c r="AF9" s="598" t="e">
        <f t="shared" si="20"/>
        <v>#VALUE!</v>
      </c>
      <c r="AG9" s="598" t="e">
        <f t="shared" si="21"/>
        <v>#VALUE!</v>
      </c>
      <c r="AH9" s="597" t="str">
        <f>IF(COUNTA(F9:G9:I9)&lt;3,"",(IF(AC9=TRUE,$AC$5,IF(AD9=TRUE,$AD$5,IF(AE9=TRUE,$AE$5,IF(AF9=TRUE,$AF$5,IF(AG9=TRUE,$AG$5,"Aucune")))))))</f>
        <v/>
      </c>
      <c r="AI9" s="598" t="e">
        <f t="shared" si="22"/>
        <v>#VALUE!</v>
      </c>
      <c r="AJ9" s="598" t="e">
        <f t="shared" si="23"/>
        <v>#VALUE!</v>
      </c>
      <c r="AK9" s="598" t="e">
        <f t="shared" si="24"/>
        <v>#VALUE!</v>
      </c>
      <c r="AL9" s="598" t="e">
        <f t="shared" si="24"/>
        <v>#VALUE!</v>
      </c>
      <c r="AM9" s="598" t="e">
        <f t="shared" si="25"/>
        <v>#VALUE!</v>
      </c>
      <c r="AN9" s="597" t="str">
        <f>IF(COUNTA(F9:G9:I9)&lt;3,"",(IF(AI9=TRUE,$AI$5,IF(AJ9=TRUE,$AJ$5,IF(AK9=TRUE,$AK$5,IF(AL9=TRUE,$AL$5,IF(AM9=TRUE,$AM$5,"Aucune")))))))</f>
        <v/>
      </c>
      <c r="AO9" s="598" t="e">
        <f t="shared" si="26"/>
        <v>#VALUE!</v>
      </c>
      <c r="AP9" s="598" t="e">
        <f t="shared" si="27"/>
        <v>#VALUE!</v>
      </c>
      <c r="AQ9" s="598" t="e">
        <f t="shared" si="28"/>
        <v>#VALUE!</v>
      </c>
      <c r="AR9" s="597" t="str">
        <f>IF(COUNTA(F9:G9:I9)&lt;3,"",(IF(AO9=TRUE,$AO$5,IF(AP9=TRUE,$AP$5,IF(AQ9=TRUE,$AQ$5,"Aucune action requise")))))</f>
        <v/>
      </c>
      <c r="AS9" s="598" t="e">
        <f t="shared" si="29"/>
        <v>#VALUE!</v>
      </c>
      <c r="AT9" s="598" t="e">
        <f t="shared" si="30"/>
        <v>#VALUE!</v>
      </c>
      <c r="AU9" s="598" t="e">
        <f t="shared" si="31"/>
        <v>#VALUE!</v>
      </c>
      <c r="AV9" s="598" t="e">
        <f t="shared" si="32"/>
        <v>#VALUE!</v>
      </c>
      <c r="AW9" s="624"/>
      <c r="AX9" s="624"/>
      <c r="AY9" s="625"/>
      <c r="AZ9" s="158"/>
    </row>
    <row r="10" spans="1:52" s="122" customFormat="1" ht="48">
      <c r="A10" s="121"/>
      <c r="B10" s="454">
        <v>9.4</v>
      </c>
      <c r="C10" s="437" t="s">
        <v>231</v>
      </c>
      <c r="D10" s="437" t="s">
        <v>232</v>
      </c>
      <c r="E10" s="516"/>
      <c r="F10" s="314"/>
      <c r="G10" s="315"/>
      <c r="H10" s="315"/>
      <c r="I10" s="316"/>
      <c r="J10" s="518"/>
      <c r="K10" s="317" t="str">
        <f t="shared" si="33"/>
        <v/>
      </c>
      <c r="L10" s="280">
        <f t="shared" si="1"/>
        <v>0</v>
      </c>
      <c r="M10" s="280" t="b">
        <f t="shared" si="2"/>
        <v>0</v>
      </c>
      <c r="N10" s="280" t="b">
        <f t="shared" si="3"/>
        <v>0</v>
      </c>
      <c r="O10" s="280" t="b">
        <f t="shared" si="4"/>
        <v>0</v>
      </c>
      <c r="P10" s="280" t="b">
        <f t="shared" si="5"/>
        <v>0</v>
      </c>
      <c r="Q10" s="280" t="b">
        <f t="shared" si="6"/>
        <v>0</v>
      </c>
      <c r="R10" s="280" t="b">
        <f t="shared" si="7"/>
        <v>0</v>
      </c>
      <c r="S10" s="280" t="b">
        <f t="shared" si="8"/>
        <v>0</v>
      </c>
      <c r="T10" s="281" t="str">
        <f t="shared" si="9"/>
        <v/>
      </c>
      <c r="U10" s="282" t="str">
        <f t="shared" si="10"/>
        <v/>
      </c>
      <c r="V10" s="125" t="e">
        <f t="shared" si="11"/>
        <v>#VALUE!</v>
      </c>
      <c r="W10" s="280" t="e">
        <f t="shared" si="12"/>
        <v>#VALUE!</v>
      </c>
      <c r="X10" s="280" t="e">
        <f t="shared" si="13"/>
        <v>#VALUE!</v>
      </c>
      <c r="Y10" s="280" t="e">
        <f t="shared" si="14"/>
        <v>#VALUE!</v>
      </c>
      <c r="Z10" s="280" t="e">
        <f t="shared" si="15"/>
        <v>#VALUE!</v>
      </c>
      <c r="AA10" s="280" t="e">
        <f t="shared" si="16"/>
        <v>#VALUE!</v>
      </c>
      <c r="AB10" s="283" t="str">
        <f>IF(COUNTA(F10:G10:I10)&lt;3,"",(IF(W10=TRUE,$W$5,IF(X10=TRUE,$X$5,IF(Y10=TRUE,$Y$5,IF(Z10=TRUE,$Z$5,"Non"))))))</f>
        <v/>
      </c>
      <c r="AC10" s="280" t="e">
        <f t="shared" si="17"/>
        <v>#VALUE!</v>
      </c>
      <c r="AD10" s="280" t="e">
        <f t="shared" si="18"/>
        <v>#VALUE!</v>
      </c>
      <c r="AE10" s="280" t="e">
        <f t="shared" si="19"/>
        <v>#VALUE!</v>
      </c>
      <c r="AF10" s="280" t="e">
        <f t="shared" si="20"/>
        <v>#VALUE!</v>
      </c>
      <c r="AG10" s="280" t="e">
        <f t="shared" si="21"/>
        <v>#VALUE!</v>
      </c>
      <c r="AH10" s="283" t="str">
        <f>IF(COUNTA(F10:G10:I10)&lt;3,"",(IF(AC10=TRUE,$AC$5,IF(AD10=TRUE,$AD$5,IF(AE10=TRUE,$AE$5,IF(AF10=TRUE,$AF$5,IF(AG10=TRUE,$AG$5,"Aucune")))))))</f>
        <v/>
      </c>
      <c r="AI10" s="280" t="e">
        <f t="shared" si="22"/>
        <v>#VALUE!</v>
      </c>
      <c r="AJ10" s="280" t="e">
        <f t="shared" si="23"/>
        <v>#VALUE!</v>
      </c>
      <c r="AK10" s="280" t="e">
        <f t="shared" si="24"/>
        <v>#VALUE!</v>
      </c>
      <c r="AL10" s="280" t="e">
        <f t="shared" si="24"/>
        <v>#VALUE!</v>
      </c>
      <c r="AM10" s="280" t="e">
        <f t="shared" si="25"/>
        <v>#VALUE!</v>
      </c>
      <c r="AN10" s="283" t="str">
        <f>IF(COUNTA(F10:G10:I10)&lt;3,"",(IF(AI10=TRUE,$AI$5,IF(AJ10=TRUE,$AJ$5,IF(AK10=TRUE,$AK$5,IF(AL10=TRUE,$AL$5,IF(AM10=TRUE,$AM$5,"Aucune")))))))</f>
        <v/>
      </c>
      <c r="AO10" s="280" t="e">
        <f t="shared" si="26"/>
        <v>#VALUE!</v>
      </c>
      <c r="AP10" s="280" t="e">
        <f t="shared" si="27"/>
        <v>#VALUE!</v>
      </c>
      <c r="AQ10" s="280" t="e">
        <f t="shared" si="28"/>
        <v>#VALUE!</v>
      </c>
      <c r="AR10" s="283" t="str">
        <f>IF(COUNTA(F10:G10:I10)&lt;3,"",(IF(AO10=TRUE,$AO$5,IF(AP10=TRUE,$AP$5,IF(AQ10=TRUE,$AQ$5,"Aucune action requise")))))</f>
        <v/>
      </c>
      <c r="AS10" s="280" t="e">
        <f t="shared" si="29"/>
        <v>#VALUE!</v>
      </c>
      <c r="AT10" s="280" t="e">
        <f t="shared" si="30"/>
        <v>#VALUE!</v>
      </c>
      <c r="AU10" s="280" t="e">
        <f t="shared" si="31"/>
        <v>#VALUE!</v>
      </c>
      <c r="AV10" s="280" t="e">
        <f t="shared" si="32"/>
        <v>#VALUE!</v>
      </c>
      <c r="AW10" s="322"/>
      <c r="AX10" s="323"/>
      <c r="AY10" s="513"/>
      <c r="AZ10" s="158"/>
    </row>
    <row r="11" spans="1:52" s="122" customFormat="1" ht="80">
      <c r="A11" s="121"/>
      <c r="B11" s="454">
        <v>9.5</v>
      </c>
      <c r="C11" s="437" t="s">
        <v>233</v>
      </c>
      <c r="D11" s="455" t="s">
        <v>234</v>
      </c>
      <c r="E11" s="516"/>
      <c r="F11" s="314"/>
      <c r="G11" s="315"/>
      <c r="H11" s="315"/>
      <c r="I11" s="316"/>
      <c r="J11" s="518"/>
      <c r="K11" s="317" t="str">
        <f t="shared" si="33"/>
        <v/>
      </c>
      <c r="L11" s="280">
        <f t="shared" si="1"/>
        <v>0</v>
      </c>
      <c r="M11" s="280" t="b">
        <f t="shared" si="2"/>
        <v>0</v>
      </c>
      <c r="N11" s="280" t="b">
        <f t="shared" si="3"/>
        <v>0</v>
      </c>
      <c r="O11" s="280" t="b">
        <f t="shared" si="4"/>
        <v>0</v>
      </c>
      <c r="P11" s="280" t="b">
        <f t="shared" si="5"/>
        <v>0</v>
      </c>
      <c r="Q11" s="280" t="b">
        <f t="shared" si="6"/>
        <v>0</v>
      </c>
      <c r="R11" s="280" t="b">
        <f t="shared" si="7"/>
        <v>0</v>
      </c>
      <c r="S11" s="280" t="b">
        <f t="shared" si="8"/>
        <v>0</v>
      </c>
      <c r="T11" s="281" t="str">
        <f t="shared" si="9"/>
        <v/>
      </c>
      <c r="U11" s="282" t="str">
        <f t="shared" si="10"/>
        <v/>
      </c>
      <c r="V11" s="125" t="e">
        <f t="shared" si="11"/>
        <v>#VALUE!</v>
      </c>
      <c r="W11" s="280" t="e">
        <f t="shared" si="12"/>
        <v>#VALUE!</v>
      </c>
      <c r="X11" s="280" t="e">
        <f t="shared" si="13"/>
        <v>#VALUE!</v>
      </c>
      <c r="Y11" s="280" t="e">
        <f t="shared" si="14"/>
        <v>#VALUE!</v>
      </c>
      <c r="Z11" s="280" t="e">
        <f t="shared" si="15"/>
        <v>#VALUE!</v>
      </c>
      <c r="AA11" s="280" t="e">
        <f t="shared" si="16"/>
        <v>#VALUE!</v>
      </c>
      <c r="AB11" s="283" t="str">
        <f>IF(COUNTA(F11:G11:I11)&lt;3,"",(IF(W11=TRUE,$W$5,IF(X11=TRUE,$X$5,IF(Y11=TRUE,$Y$5,IF(Z11=TRUE,$Z$5,"Non"))))))</f>
        <v/>
      </c>
      <c r="AC11" s="280" t="e">
        <f t="shared" si="17"/>
        <v>#VALUE!</v>
      </c>
      <c r="AD11" s="280" t="e">
        <f t="shared" si="18"/>
        <v>#VALUE!</v>
      </c>
      <c r="AE11" s="280" t="e">
        <f t="shared" si="19"/>
        <v>#VALUE!</v>
      </c>
      <c r="AF11" s="280" t="e">
        <f t="shared" si="20"/>
        <v>#VALUE!</v>
      </c>
      <c r="AG11" s="280" t="e">
        <f t="shared" si="21"/>
        <v>#VALUE!</v>
      </c>
      <c r="AH11" s="283" t="str">
        <f>IF(COUNTA(F11:G11:I11)&lt;3,"",(IF(AC11=TRUE,$AC$5,IF(AD11=TRUE,$AD$5,IF(AE11=TRUE,$AE$5,IF(AF11=TRUE,$AF$5,IF(AG11=TRUE,$AG$5,"Aucune")))))))</f>
        <v/>
      </c>
      <c r="AI11" s="280" t="e">
        <f t="shared" si="22"/>
        <v>#VALUE!</v>
      </c>
      <c r="AJ11" s="280" t="e">
        <f t="shared" si="23"/>
        <v>#VALUE!</v>
      </c>
      <c r="AK11" s="280" t="e">
        <f t="shared" si="24"/>
        <v>#VALUE!</v>
      </c>
      <c r="AL11" s="280" t="e">
        <f t="shared" si="24"/>
        <v>#VALUE!</v>
      </c>
      <c r="AM11" s="280" t="e">
        <f t="shared" si="25"/>
        <v>#VALUE!</v>
      </c>
      <c r="AN11" s="283" t="str">
        <f>IF(COUNTA(F11:G11:I11)&lt;3,"",(IF(AI11=TRUE,$AI$5,IF(AJ11=TRUE,$AJ$5,IF(AK11=TRUE,$AK$5,IF(AL11=TRUE,$AL$5,IF(AM11=TRUE,$AM$5,"Aucune")))))))</f>
        <v/>
      </c>
      <c r="AO11" s="280" t="e">
        <f t="shared" si="26"/>
        <v>#VALUE!</v>
      </c>
      <c r="AP11" s="280" t="e">
        <f t="shared" si="27"/>
        <v>#VALUE!</v>
      </c>
      <c r="AQ11" s="280" t="e">
        <f t="shared" si="28"/>
        <v>#VALUE!</v>
      </c>
      <c r="AR11" s="283" t="str">
        <f>IF(COUNTA(F11:G11:I11)&lt;3,"",(IF(AO11=TRUE,$AO$5,IF(AP11=TRUE,$AP$5,IF(AQ11=TRUE,$AQ$5,"Aucune action requise")))))</f>
        <v/>
      </c>
      <c r="AS11" s="280" t="e">
        <f t="shared" si="29"/>
        <v>#VALUE!</v>
      </c>
      <c r="AT11" s="280" t="e">
        <f t="shared" si="30"/>
        <v>#VALUE!</v>
      </c>
      <c r="AU11" s="280" t="e">
        <f t="shared" si="31"/>
        <v>#VALUE!</v>
      </c>
      <c r="AV11" s="280" t="e">
        <f t="shared" si="32"/>
        <v>#VALUE!</v>
      </c>
      <c r="AW11" s="322"/>
      <c r="AX11" s="323"/>
      <c r="AY11" s="513"/>
      <c r="AZ11" s="158"/>
    </row>
    <row r="12" spans="1:52" s="122" customFormat="1" ht="114" customHeight="1">
      <c r="A12" s="121"/>
      <c r="B12" s="454" t="s">
        <v>235</v>
      </c>
      <c r="C12" s="437" t="s">
        <v>236</v>
      </c>
      <c r="D12" s="437" t="s">
        <v>237</v>
      </c>
      <c r="E12" s="516"/>
      <c r="F12" s="314"/>
      <c r="G12" s="315"/>
      <c r="H12" s="315"/>
      <c r="I12" s="316"/>
      <c r="J12" s="518"/>
      <c r="K12" s="317" t="str">
        <f t="shared" si="33"/>
        <v/>
      </c>
      <c r="L12" s="280">
        <f t="shared" si="1"/>
        <v>0</v>
      </c>
      <c r="M12" s="280" t="b">
        <f t="shared" si="2"/>
        <v>0</v>
      </c>
      <c r="N12" s="280" t="b">
        <f t="shared" si="3"/>
        <v>0</v>
      </c>
      <c r="O12" s="280" t="b">
        <f t="shared" si="4"/>
        <v>0</v>
      </c>
      <c r="P12" s="280" t="b">
        <f t="shared" si="5"/>
        <v>0</v>
      </c>
      <c r="Q12" s="280" t="b">
        <f t="shared" si="6"/>
        <v>0</v>
      </c>
      <c r="R12" s="280" t="b">
        <f t="shared" si="7"/>
        <v>0</v>
      </c>
      <c r="S12" s="280" t="b">
        <f t="shared" si="8"/>
        <v>0</v>
      </c>
      <c r="T12" s="281" t="str">
        <f t="shared" si="9"/>
        <v/>
      </c>
      <c r="U12" s="282" t="str">
        <f t="shared" si="10"/>
        <v/>
      </c>
      <c r="V12" s="125" t="e">
        <f t="shared" si="11"/>
        <v>#VALUE!</v>
      </c>
      <c r="W12" s="280" t="e">
        <f t="shared" si="12"/>
        <v>#VALUE!</v>
      </c>
      <c r="X12" s="280" t="e">
        <f t="shared" si="13"/>
        <v>#VALUE!</v>
      </c>
      <c r="Y12" s="280" t="e">
        <f t="shared" si="14"/>
        <v>#VALUE!</v>
      </c>
      <c r="Z12" s="280" t="e">
        <f t="shared" si="15"/>
        <v>#VALUE!</v>
      </c>
      <c r="AA12" s="280" t="e">
        <f t="shared" si="16"/>
        <v>#VALUE!</v>
      </c>
      <c r="AB12" s="283" t="str">
        <f>IF(COUNTA(F12:G12:I12)&lt;3,"",(IF(W12=TRUE,$W$5,IF(X12=TRUE,$X$5,IF(Y12=TRUE,$Y$5,IF(Z12=TRUE,$Z$5,"Non"))))))</f>
        <v/>
      </c>
      <c r="AC12" s="280" t="e">
        <f t="shared" si="17"/>
        <v>#VALUE!</v>
      </c>
      <c r="AD12" s="280" t="e">
        <f t="shared" si="18"/>
        <v>#VALUE!</v>
      </c>
      <c r="AE12" s="280" t="e">
        <f t="shared" si="19"/>
        <v>#VALUE!</v>
      </c>
      <c r="AF12" s="280" t="e">
        <f t="shared" si="20"/>
        <v>#VALUE!</v>
      </c>
      <c r="AG12" s="280" t="e">
        <f t="shared" si="21"/>
        <v>#VALUE!</v>
      </c>
      <c r="AH12" s="283" t="str">
        <f>IF(COUNTA(F12:G12:I12)&lt;3,"",(IF(AC12=TRUE,$AC$5,IF(AD12=TRUE,$AD$5,IF(AE12=TRUE,$AE$5,IF(AF12=TRUE,$AF$5,IF(AG12=TRUE,$AG$5,"Aucune")))))))</f>
        <v/>
      </c>
      <c r="AI12" s="280" t="e">
        <f t="shared" si="22"/>
        <v>#VALUE!</v>
      </c>
      <c r="AJ12" s="280" t="e">
        <f t="shared" si="23"/>
        <v>#VALUE!</v>
      </c>
      <c r="AK12" s="280" t="e">
        <f t="shared" si="24"/>
        <v>#VALUE!</v>
      </c>
      <c r="AL12" s="280" t="e">
        <f t="shared" si="24"/>
        <v>#VALUE!</v>
      </c>
      <c r="AM12" s="280" t="e">
        <f t="shared" si="25"/>
        <v>#VALUE!</v>
      </c>
      <c r="AN12" s="283" t="str">
        <f>IF(COUNTA(F12:G12:I12)&lt;3,"",(IF(AI12=TRUE,$AI$5,IF(AJ12=TRUE,$AJ$5,IF(AK12=TRUE,$AK$5,IF(AL12=TRUE,$AL$5,IF(AM12=TRUE,$AM$5,"Aucune")))))))</f>
        <v/>
      </c>
      <c r="AO12" s="280" t="e">
        <f t="shared" si="26"/>
        <v>#VALUE!</v>
      </c>
      <c r="AP12" s="280" t="e">
        <f t="shared" si="27"/>
        <v>#VALUE!</v>
      </c>
      <c r="AQ12" s="280" t="e">
        <f t="shared" si="28"/>
        <v>#VALUE!</v>
      </c>
      <c r="AR12" s="283" t="str">
        <f>IF(COUNTA(F12:G12:I12)&lt;3,"",(IF(AO12=TRUE,$AO$5,IF(AP12=TRUE,$AP$5,IF(AQ12=TRUE,$AQ$5,"Aucune action requise")))))</f>
        <v/>
      </c>
      <c r="AS12" s="280" t="e">
        <f t="shared" si="29"/>
        <v>#VALUE!</v>
      </c>
      <c r="AT12" s="280" t="e">
        <f t="shared" si="30"/>
        <v>#VALUE!</v>
      </c>
      <c r="AU12" s="280" t="e">
        <f t="shared" si="31"/>
        <v>#VALUE!</v>
      </c>
      <c r="AV12" s="280" t="e">
        <f t="shared" si="32"/>
        <v>#VALUE!</v>
      </c>
      <c r="AW12" s="322"/>
      <c r="AX12" s="323"/>
      <c r="AY12" s="513"/>
      <c r="AZ12" s="158"/>
    </row>
    <row r="13" spans="1:52" s="122" customFormat="1" ht="114" customHeight="1">
      <c r="A13" s="121"/>
      <c r="B13" s="454" t="s">
        <v>238</v>
      </c>
      <c r="C13" s="437" t="s">
        <v>239</v>
      </c>
      <c r="D13" s="437" t="s">
        <v>240</v>
      </c>
      <c r="E13" s="516"/>
      <c r="F13" s="314"/>
      <c r="G13" s="315"/>
      <c r="H13" s="315"/>
      <c r="I13" s="316"/>
      <c r="J13" s="316"/>
      <c r="K13" s="317" t="str">
        <f t="shared" si="33"/>
        <v/>
      </c>
      <c r="L13" s="280">
        <f t="shared" si="1"/>
        <v>0</v>
      </c>
      <c r="M13" s="280" t="b">
        <f t="shared" si="2"/>
        <v>0</v>
      </c>
      <c r="N13" s="280" t="b">
        <f t="shared" si="3"/>
        <v>0</v>
      </c>
      <c r="O13" s="280" t="b">
        <f t="shared" si="4"/>
        <v>0</v>
      </c>
      <c r="P13" s="280" t="b">
        <f t="shared" si="5"/>
        <v>0</v>
      </c>
      <c r="Q13" s="280" t="b">
        <f t="shared" si="6"/>
        <v>0</v>
      </c>
      <c r="R13" s="280" t="b">
        <f t="shared" si="7"/>
        <v>0</v>
      </c>
      <c r="S13" s="280" t="b">
        <f t="shared" si="8"/>
        <v>0</v>
      </c>
      <c r="T13" s="281" t="str">
        <f t="shared" si="9"/>
        <v/>
      </c>
      <c r="U13" s="282" t="str">
        <f t="shared" si="10"/>
        <v/>
      </c>
      <c r="V13" s="125" t="e">
        <f t="shared" si="11"/>
        <v>#VALUE!</v>
      </c>
      <c r="W13" s="280" t="e">
        <f t="shared" si="12"/>
        <v>#VALUE!</v>
      </c>
      <c r="X13" s="280" t="e">
        <f t="shared" si="13"/>
        <v>#VALUE!</v>
      </c>
      <c r="Y13" s="280" t="e">
        <f t="shared" si="14"/>
        <v>#VALUE!</v>
      </c>
      <c r="Z13" s="280" t="e">
        <f t="shared" si="15"/>
        <v>#VALUE!</v>
      </c>
      <c r="AA13" s="280" t="e">
        <f t="shared" si="16"/>
        <v>#VALUE!</v>
      </c>
      <c r="AB13" s="283" t="str">
        <f>IF(COUNTA(F13:G13:I13)&lt;3,"",(IF(W13=TRUE,$W$5,IF(X13=TRUE,$X$5,IF(Y13=TRUE,$Y$5,IF(Z13=TRUE,$Z$5,"Non"))))))</f>
        <v/>
      </c>
      <c r="AC13" s="280" t="e">
        <f t="shared" si="17"/>
        <v>#VALUE!</v>
      </c>
      <c r="AD13" s="280" t="e">
        <f t="shared" si="18"/>
        <v>#VALUE!</v>
      </c>
      <c r="AE13" s="280" t="e">
        <f t="shared" si="19"/>
        <v>#VALUE!</v>
      </c>
      <c r="AF13" s="280" t="e">
        <f t="shared" si="20"/>
        <v>#VALUE!</v>
      </c>
      <c r="AG13" s="280" t="e">
        <f t="shared" si="21"/>
        <v>#VALUE!</v>
      </c>
      <c r="AH13" s="283" t="str">
        <f>IF(COUNTA(F13:G13:I13)&lt;3,"",(IF(AC13=TRUE,$AC$5,IF(AD13=TRUE,$AD$5,IF(AE13=TRUE,$AE$5,IF(AF13=TRUE,$AF$5,IF(AG13=TRUE,$AG$5,"Aucune")))))))</f>
        <v/>
      </c>
      <c r="AI13" s="280" t="e">
        <f t="shared" si="22"/>
        <v>#VALUE!</v>
      </c>
      <c r="AJ13" s="280" t="e">
        <f t="shared" si="23"/>
        <v>#VALUE!</v>
      </c>
      <c r="AK13" s="280" t="e">
        <f t="shared" si="24"/>
        <v>#VALUE!</v>
      </c>
      <c r="AL13" s="280" t="e">
        <f t="shared" si="24"/>
        <v>#VALUE!</v>
      </c>
      <c r="AM13" s="280" t="e">
        <f t="shared" si="25"/>
        <v>#VALUE!</v>
      </c>
      <c r="AN13" s="283" t="str">
        <f>IF(COUNTA(F13:G13:I13)&lt;3,"",(IF(AI13=TRUE,$AI$5,IF(AJ13=TRUE,$AJ$5,IF(AK13=TRUE,$AK$5,IF(AL13=TRUE,$AL$5,IF(AM13=TRUE,$AM$5,"Aucune")))))))</f>
        <v/>
      </c>
      <c r="AO13" s="280" t="e">
        <f t="shared" si="26"/>
        <v>#VALUE!</v>
      </c>
      <c r="AP13" s="280" t="e">
        <f t="shared" si="27"/>
        <v>#VALUE!</v>
      </c>
      <c r="AQ13" s="280" t="e">
        <f t="shared" si="28"/>
        <v>#VALUE!</v>
      </c>
      <c r="AR13" s="283" t="str">
        <f>IF(COUNTA(F13:G13:I13)&lt;3,"",(IF(AO13=TRUE,$AO$5,IF(AP13=TRUE,$AP$5,IF(AQ13=TRUE,$AQ$5,"Aucune action requise")))))</f>
        <v/>
      </c>
      <c r="AS13" s="280" t="e">
        <f t="shared" si="29"/>
        <v>#VALUE!</v>
      </c>
      <c r="AT13" s="280" t="e">
        <f t="shared" si="30"/>
        <v>#VALUE!</v>
      </c>
      <c r="AU13" s="280" t="e">
        <f t="shared" si="31"/>
        <v>#VALUE!</v>
      </c>
      <c r="AV13" s="280" t="e">
        <f t="shared" si="32"/>
        <v>#VALUE!</v>
      </c>
      <c r="AW13" s="322" t="str">
        <f>IF(COUNTA(F13:G13:I13)&lt;3,"",(IF(AS13=TRUE,$AS$5,IF(AT13=TRUE,$AT$5,IF(AU13=TRUE,$AU$5,IF(AV13=TRUE,$AV$5,"Aucun"))))))</f>
        <v/>
      </c>
      <c r="AX13" s="323"/>
      <c r="AY13" s="513"/>
      <c r="AZ13" s="158"/>
    </row>
    <row r="14" spans="1:52" s="122" customFormat="1" ht="114" customHeight="1" thickBot="1">
      <c r="A14" s="121"/>
      <c r="B14" s="454" t="s">
        <v>241</v>
      </c>
      <c r="C14" s="437" t="s">
        <v>242</v>
      </c>
      <c r="D14" s="437" t="s">
        <v>243</v>
      </c>
      <c r="E14" s="506"/>
      <c r="F14" s="295"/>
      <c r="G14" s="296"/>
      <c r="H14" s="296"/>
      <c r="I14" s="297"/>
      <c r="J14" s="519"/>
      <c r="K14" s="317" t="str">
        <f t="shared" si="33"/>
        <v/>
      </c>
      <c r="L14" s="280">
        <f t="shared" si="1"/>
        <v>0</v>
      </c>
      <c r="M14" s="280" t="b">
        <f t="shared" si="2"/>
        <v>0</v>
      </c>
      <c r="N14" s="280" t="b">
        <f t="shared" si="3"/>
        <v>0</v>
      </c>
      <c r="O14" s="280" t="b">
        <f t="shared" si="4"/>
        <v>0</v>
      </c>
      <c r="P14" s="280" t="b">
        <f t="shared" si="5"/>
        <v>0</v>
      </c>
      <c r="Q14" s="280" t="b">
        <f t="shared" si="6"/>
        <v>0</v>
      </c>
      <c r="R14" s="280" t="b">
        <f t="shared" si="7"/>
        <v>0</v>
      </c>
      <c r="S14" s="280" t="b">
        <f t="shared" si="8"/>
        <v>0</v>
      </c>
      <c r="T14" s="281" t="str">
        <f t="shared" si="9"/>
        <v/>
      </c>
      <c r="U14" s="282" t="str">
        <f t="shared" si="10"/>
        <v/>
      </c>
      <c r="V14" s="125" t="e">
        <f t="shared" si="11"/>
        <v>#VALUE!</v>
      </c>
      <c r="W14" s="280" t="e">
        <f t="shared" si="12"/>
        <v>#VALUE!</v>
      </c>
      <c r="X14" s="280" t="e">
        <f t="shared" si="13"/>
        <v>#VALUE!</v>
      </c>
      <c r="Y14" s="280" t="e">
        <f t="shared" si="14"/>
        <v>#VALUE!</v>
      </c>
      <c r="Z14" s="280" t="e">
        <f t="shared" si="15"/>
        <v>#VALUE!</v>
      </c>
      <c r="AA14" s="280" t="e">
        <f t="shared" si="16"/>
        <v>#VALUE!</v>
      </c>
      <c r="AB14" s="283" t="str">
        <f>IF(COUNTA(F14:G14:I14)&lt;3,"",(IF(W14=TRUE,$W$5,IF(X14=TRUE,$X$5,IF(Y14=TRUE,$Y$5,IF(Z14=TRUE,$Z$5,"Non"))))))</f>
        <v/>
      </c>
      <c r="AC14" s="280" t="e">
        <f t="shared" si="17"/>
        <v>#VALUE!</v>
      </c>
      <c r="AD14" s="280" t="e">
        <f t="shared" si="18"/>
        <v>#VALUE!</v>
      </c>
      <c r="AE14" s="280" t="e">
        <f t="shared" si="19"/>
        <v>#VALUE!</v>
      </c>
      <c r="AF14" s="280" t="e">
        <f t="shared" si="20"/>
        <v>#VALUE!</v>
      </c>
      <c r="AG14" s="280" t="e">
        <f t="shared" si="21"/>
        <v>#VALUE!</v>
      </c>
      <c r="AH14" s="283" t="str">
        <f>IF(COUNTA(F14:G14:I14)&lt;3,"",(IF(AC14=TRUE,$AC$5,IF(AD14=TRUE,$AD$5,IF(AE14=TRUE,$AE$5,IF(AF14=TRUE,$AF$5,IF(AG14=TRUE,$AG$5,"Aucune")))))))</f>
        <v/>
      </c>
      <c r="AI14" s="280" t="e">
        <f t="shared" si="22"/>
        <v>#VALUE!</v>
      </c>
      <c r="AJ14" s="280" t="e">
        <f t="shared" si="23"/>
        <v>#VALUE!</v>
      </c>
      <c r="AK14" s="280" t="e">
        <f t="shared" si="24"/>
        <v>#VALUE!</v>
      </c>
      <c r="AL14" s="280" t="e">
        <f t="shared" si="24"/>
        <v>#VALUE!</v>
      </c>
      <c r="AM14" s="280" t="e">
        <f t="shared" si="25"/>
        <v>#VALUE!</v>
      </c>
      <c r="AN14" s="283" t="str">
        <f>IF(COUNTA(F14:G14:I14)&lt;3,"",(IF(AI14=TRUE,$AI$5,IF(AJ14=TRUE,$AJ$5,IF(AK14=TRUE,$AK$5,IF(AL14=TRUE,$AL$5,IF(AM14=TRUE,$AM$5,"Aucune")))))))</f>
        <v/>
      </c>
      <c r="AO14" s="280" t="e">
        <f t="shared" si="26"/>
        <v>#VALUE!</v>
      </c>
      <c r="AP14" s="280" t="e">
        <f t="shared" si="27"/>
        <v>#VALUE!</v>
      </c>
      <c r="AQ14" s="280" t="e">
        <f t="shared" si="28"/>
        <v>#VALUE!</v>
      </c>
      <c r="AR14" s="283" t="str">
        <f>IF(COUNTA(F14:G14:I14)&lt;3,"",(IF(AO14=TRUE,$AO$5,IF(AP14=TRUE,$AP$5,IF(AQ14=TRUE,$AQ$5,"Aucune action requise")))))</f>
        <v/>
      </c>
      <c r="AS14" s="280" t="e">
        <f t="shared" si="29"/>
        <v>#VALUE!</v>
      </c>
      <c r="AT14" s="280" t="e">
        <f t="shared" si="30"/>
        <v>#VALUE!</v>
      </c>
      <c r="AU14" s="280" t="e">
        <f t="shared" si="31"/>
        <v>#VALUE!</v>
      </c>
      <c r="AV14" s="280" t="e">
        <f t="shared" si="32"/>
        <v>#VALUE!</v>
      </c>
      <c r="AW14" s="303" t="str">
        <f>IF(COUNTA(F14:G14:I14)&lt;3,"",(IF(AS14=TRUE,$AS$5,IF(AT14=TRUE,$AT$5,IF(AU14=TRUE,$AU$5,IF(AV14=TRUE,$AV$5,"Aucun"))))))</f>
        <v/>
      </c>
      <c r="AX14" s="304"/>
      <c r="AY14" s="507"/>
      <c r="AZ14" s="158"/>
    </row>
    <row r="15" spans="1:52">
      <c r="K15" s="567"/>
    </row>
  </sheetData>
  <mergeCells count="8">
    <mergeCell ref="B2:H2"/>
    <mergeCell ref="B6:AZ6"/>
    <mergeCell ref="B3:AZ3"/>
    <mergeCell ref="B4:C5"/>
    <mergeCell ref="E4:F4"/>
    <mergeCell ref="G4:H4"/>
    <mergeCell ref="I4:J4"/>
    <mergeCell ref="AY4:AZ4"/>
  </mergeCells>
  <conditionalFormatting sqref="A4 E7:E14 J7:J14">
    <cfRule type="expression" dxfId="1224" priority="206">
      <formula>FIND("Agir",B4)</formula>
    </cfRule>
    <cfRule type="expression" dxfId="1223" priority="207">
      <formula>FIND("Réagir",B4)</formula>
    </cfRule>
  </conditionalFormatting>
  <conditionalFormatting sqref="A4 J7:J14 E7:E14">
    <cfRule type="expression" dxfId="1222" priority="205" stopIfTrue="1">
      <formula>ISTEXT(A4)</formula>
    </cfRule>
  </conditionalFormatting>
  <conditionalFormatting sqref="A4">
    <cfRule type="expression" dxfId="1221" priority="201">
      <formula>FIND("Réagir",B4)</formula>
    </cfRule>
    <cfRule type="expression" dxfId="1220" priority="199" stopIfTrue="1">
      <formula>ISTEXT(A4)</formula>
    </cfRule>
    <cfRule type="expression" dxfId="1219" priority="200">
      <formula>FIND("Agir",B4)</formula>
    </cfRule>
    <cfRule type="expression" dxfId="1218" priority="204">
      <formula>FIND("Réagir",B4)</formula>
    </cfRule>
    <cfRule type="expression" dxfId="1217" priority="203">
      <formula>FIND("Agir",B4)</formula>
    </cfRule>
    <cfRule type="expression" dxfId="1216" priority="202" stopIfTrue="1">
      <formula>ISTEXT(A4)</formula>
    </cfRule>
  </conditionalFormatting>
  <conditionalFormatting sqref="E7:E13">
    <cfRule type="expression" dxfId="1215" priority="50">
      <formula>FIND("Conforter",G7)</formula>
    </cfRule>
    <cfRule type="expression" dxfId="1214" priority="49" stopIfTrue="1">
      <formula>ISTEXT(E7)</formula>
    </cfRule>
  </conditionalFormatting>
  <conditionalFormatting sqref="E7:E14">
    <cfRule type="expression" dxfId="1213" priority="143" stopIfTrue="1">
      <formula>ISTEXT(E7)</formula>
    </cfRule>
    <cfRule type="expression" dxfId="1212" priority="144">
      <formula>FIND("Conforter",G7)</formula>
    </cfRule>
  </conditionalFormatting>
  <conditionalFormatting sqref="E13:E14">
    <cfRule type="expression" dxfId="1211" priority="136">
      <formula>FIND("Conforter",G13)</formula>
    </cfRule>
    <cfRule type="expression" dxfId="1210" priority="135" stopIfTrue="1">
      <formula>ISTEXT(E13)</formula>
    </cfRule>
  </conditionalFormatting>
  <conditionalFormatting sqref="G7:I14">
    <cfRule type="expression" dxfId="1209" priority="194" stopIfTrue="1">
      <formula>ISTEXT(G7)</formula>
    </cfRule>
    <cfRule type="expression" dxfId="1208" priority="195">
      <formula>FIND("Conforter",J7)</formula>
    </cfRule>
  </conditionalFormatting>
  <conditionalFormatting sqref="H7:I13">
    <cfRule type="expression" dxfId="1207" priority="51" stopIfTrue="1">
      <formula>ISTEXT(H7)</formula>
    </cfRule>
    <cfRule type="expression" dxfId="1206" priority="52">
      <formula>FIND("Conforter",K7)</formula>
    </cfRule>
  </conditionalFormatting>
  <conditionalFormatting sqref="H7:I14">
    <cfRule type="expression" dxfId="1205" priority="191" stopIfTrue="1">
      <formula>ISTEXT(H7)</formula>
    </cfRule>
    <cfRule type="expression" dxfId="1204" priority="192">
      <formula>FIND("Agir",J7)</formula>
    </cfRule>
    <cfRule type="expression" dxfId="1203" priority="193">
      <formula>FIND("Réagir",J7)</formula>
    </cfRule>
  </conditionalFormatting>
  <conditionalFormatting sqref="H13:I14">
    <cfRule type="expression" dxfId="1202" priority="174">
      <formula>FIND("Conforter",K13)</formula>
    </cfRule>
  </conditionalFormatting>
  <conditionalFormatting sqref="H13:J14">
    <cfRule type="expression" dxfId="1201" priority="173" stopIfTrue="1">
      <formula>ISTEXT(H13)</formula>
    </cfRule>
  </conditionalFormatting>
  <conditionalFormatting sqref="J7:J12">
    <cfRule type="expression" dxfId="1200" priority="55">
      <formula>FIND("Réagir",K7)</formula>
    </cfRule>
    <cfRule type="expression" dxfId="1199" priority="54">
      <formula>FIND("Agir",K7)</formula>
    </cfRule>
    <cfRule type="expression" dxfId="1198" priority="53" stopIfTrue="1">
      <formula>ISTEXT(J7)</formula>
    </cfRule>
  </conditionalFormatting>
  <conditionalFormatting sqref="J7:J13">
    <cfRule type="expression" dxfId="1197" priority="63" stopIfTrue="1">
      <formula>ISTEXT(J7)</formula>
    </cfRule>
    <cfRule type="expression" dxfId="1196" priority="64">
      <formula>FIND("Agir",K7)</formula>
    </cfRule>
    <cfRule type="expression" dxfId="1195" priority="65">
      <formula>FIND("Réagir",K7)</formula>
    </cfRule>
  </conditionalFormatting>
  <conditionalFormatting sqref="J13:J14">
    <cfRule type="expression" dxfId="1194" priority="177">
      <formula>FIND("Réagir",K13)</formula>
    </cfRule>
    <cfRule type="expression" dxfId="1193" priority="176">
      <formula>FIND("Agir",K13)</formula>
    </cfRule>
  </conditionalFormatting>
  <conditionalFormatting sqref="J5:K5 AB5 AH5 AN5 AR5 AW5:AZ5">
    <cfRule type="containsText" dxfId="1192" priority="36" stopIfTrue="1" operator="containsText" text="Terme">
      <formula>NOT(ISERROR(SEARCH("Terme",J5)))</formula>
    </cfRule>
    <cfRule type="containsText" dxfId="1191" priority="35" stopIfTrue="1" operator="containsText" text="Seconde">
      <formula>NOT(ISERROR(SEARCH("Seconde",J5)))</formula>
    </cfRule>
    <cfRule type="containsText" dxfId="1190" priority="34" stopIfTrue="1" operator="containsText" text="Première">
      <formula>NOT(ISERROR(SEARCH("Première",J5)))</formula>
    </cfRule>
  </conditionalFormatting>
  <conditionalFormatting sqref="J7:K14 AB7:AB14 AH7:AH14 AN7:AN14 AR7:AR14 AW7:AZ14">
    <cfRule type="containsText" dxfId="1189" priority="197" stopIfTrue="1" operator="containsText" text="Seconde">
      <formula>NOT(ISERROR(SEARCH("Seconde",J7)))</formula>
    </cfRule>
    <cfRule type="containsText" dxfId="1188" priority="198" stopIfTrue="1" operator="containsText" text="Terme">
      <formula>NOT(ISERROR(SEARCH("Terme",J7)))</formula>
    </cfRule>
  </conditionalFormatting>
  <conditionalFormatting sqref="J7:K14 AW7:AZ14 AH7:AH14 AN7:AN14 AR7:AR14 AB7:AB14">
    <cfRule type="containsText" dxfId="1187" priority="196" stopIfTrue="1" operator="containsText" text="Première">
      <formula>NOT(ISERROR(SEARCH("Première",J7)))</formula>
    </cfRule>
  </conditionalFormatting>
  <conditionalFormatting sqref="K7:K14">
    <cfRule type="containsText" dxfId="1186" priority="153" stopIfTrue="1" operator="containsText" text="moyen">
      <formula>NOT(ISERROR(SEARCH("moyen",K7)))</formula>
    </cfRule>
    <cfRule type="containsText" dxfId="1185" priority="154" stopIfTrue="1" operator="containsText" text="long">
      <formula>NOT(ISERROR(SEARCH("long",K7)))</formula>
    </cfRule>
    <cfRule type="containsText" dxfId="1184" priority="188" stopIfTrue="1" operator="containsText" text="Non">
      <formula>NOT(ISERROR(SEARCH("Non",K7)))</formula>
    </cfRule>
    <cfRule type="containsText" dxfId="1183" priority="148" operator="containsText" text="Intervention prioritaire">
      <formula>NOT(ISERROR(SEARCH("Intervention prioritaire",K7)))</formula>
    </cfRule>
    <cfRule type="containsText" dxfId="1182" priority="149" stopIfTrue="1" operator="containsText" text="Non pertinent">
      <formula>NOT(ISERROR(SEARCH("Non pertinent",K7)))</formula>
    </cfRule>
    <cfRule type="containsText" dxfId="1181" priority="150" stopIfTrue="1" operator="containsText" text="consolidation">
      <formula>NOT(ISERROR(SEARCH("consolidation",K7)))</formula>
    </cfRule>
    <cfRule type="containsText" dxfId="1180" priority="151" stopIfTrue="1" operator="containsText" text="Non Prioritaire">
      <formula>NOT(ISERROR(SEARCH("Non Prioritaire",K7)))</formula>
    </cfRule>
    <cfRule type="containsText" dxfId="1179" priority="152" stopIfTrue="1" operator="containsText" text="Urgent">
      <formula>NOT(ISERROR(SEARCH("Urgent",K7)))</formula>
    </cfRule>
  </conditionalFormatting>
  <conditionalFormatting sqref="AB7:AB14">
    <cfRule type="expression" dxfId="1178" priority="12">
      <formula>FIND("Réagir",AW7)</formula>
    </cfRule>
    <cfRule type="expression" dxfId="1177" priority="11">
      <formula>FIND("Agir",AW7)</formula>
    </cfRule>
    <cfRule type="expression" dxfId="1176" priority="10" stopIfTrue="1">
      <formula>ISTEXT(AB7)</formula>
    </cfRule>
  </conditionalFormatting>
  <conditionalFormatting sqref="AH7:AH14 AN7:AN14 AR7:AR14 AW7:AW14">
    <cfRule type="expression" dxfId="1175" priority="90">
      <formula>FIND("Réagir",#REF!)</formula>
    </cfRule>
    <cfRule type="expression" dxfId="1174" priority="89">
      <formula>FIND("Agir",#REF!)</formula>
    </cfRule>
  </conditionalFormatting>
  <conditionalFormatting sqref="AH7:AH14 AN7:AN14 AR7:AR14">
    <cfRule type="expression" dxfId="1173" priority="7" stopIfTrue="1">
      <formula>ISTEXT(AH7)</formula>
    </cfRule>
    <cfRule type="expression" dxfId="1172" priority="9">
      <formula>FIND("Réagir",#REF!)</formula>
    </cfRule>
    <cfRule type="expression" dxfId="1171" priority="8">
      <formula>FIND("Agir",#REF!)</formula>
    </cfRule>
  </conditionalFormatting>
  <conditionalFormatting sqref="AN7:AN14 AR7:AR14">
    <cfRule type="expression" dxfId="1170" priority="27">
      <formula>FIND("Réagir",#REF!)</formula>
    </cfRule>
    <cfRule type="expression" dxfId="1169" priority="26">
      <formula>FIND("Agir",#REF!)</formula>
    </cfRule>
  </conditionalFormatting>
  <conditionalFormatting sqref="AR7:AR14 AN7:AN14">
    <cfRule type="expression" dxfId="1168" priority="25" stopIfTrue="1">
      <formula>ISTEXT(AN7)</formula>
    </cfRule>
  </conditionalFormatting>
  <conditionalFormatting sqref="AR7:AR14">
    <cfRule type="expression" dxfId="1167" priority="24">
      <formula>FIND("Réagir",AW7)</formula>
    </cfRule>
    <cfRule type="expression" dxfId="1166" priority="23">
      <formula>FIND("Agir",AW7)</formula>
    </cfRule>
    <cfRule type="expression" dxfId="1165" priority="22" stopIfTrue="1">
      <formula>ISTEXT(AR7)</formula>
    </cfRule>
  </conditionalFormatting>
  <conditionalFormatting sqref="AW7:AW14 AN7:AN14 AR7:AR14 AH7:AH14">
    <cfRule type="expression" dxfId="1164" priority="88" stopIfTrue="1">
      <formula>ISTEXT(AH7)</formula>
    </cfRule>
  </conditionalFormatting>
  <conditionalFormatting sqref="AW7:AW14">
    <cfRule type="expression" dxfId="1163" priority="122">
      <formula>FIND("Réagir",#REF!)</formula>
    </cfRule>
    <cfRule type="expression" dxfId="1162" priority="121">
      <formula>FIND("Agir",#REF!)</formula>
    </cfRule>
    <cfRule type="expression" dxfId="1161" priority="87">
      <formula>FIND("Réagir",#REF!)</formula>
    </cfRule>
    <cfRule type="expression" dxfId="1160" priority="86">
      <formula>FIND("Agir",#REF!)</formula>
    </cfRule>
    <cfRule type="expression" dxfId="1159" priority="85" stopIfTrue="1">
      <formula>ISTEXT(AW7)</formula>
    </cfRule>
    <cfRule type="expression" dxfId="1158" priority="120" stopIfTrue="1">
      <formula>ISTEXT(AW7)</formula>
    </cfRule>
  </conditionalFormatting>
  <conditionalFormatting sqref="AW7:AX14">
    <cfRule type="expression" dxfId="1157" priority="78">
      <formula>FIND("Réagir",#REF!)</formula>
    </cfRule>
    <cfRule type="expression" dxfId="1156" priority="77">
      <formula>FIND("Agir",#REF!)</formula>
    </cfRule>
  </conditionalFormatting>
  <conditionalFormatting sqref="AW7:AZ14">
    <cfRule type="expression" dxfId="1155" priority="76" stopIfTrue="1">
      <formula>ISTEXT(AW7)</formula>
    </cfRule>
  </conditionalFormatting>
  <conditionalFormatting sqref="AX4:AY4">
    <cfRule type="containsText" dxfId="1154" priority="33" stopIfTrue="1" operator="containsText" text="Terme">
      <formula>NOT(ISERROR(SEARCH("Terme",AX4)))</formula>
    </cfRule>
    <cfRule type="containsText" dxfId="1153" priority="32" stopIfTrue="1" operator="containsText" text="Seconde">
      <formula>NOT(ISERROR(SEARCH("Seconde",AX4)))</formula>
    </cfRule>
    <cfRule type="containsText" dxfId="1152" priority="31" stopIfTrue="1" operator="containsText" text="Première">
      <formula>NOT(ISERROR(SEARCH("Première",AX4)))</formula>
    </cfRule>
  </conditionalFormatting>
  <conditionalFormatting sqref="AY7:AZ14">
    <cfRule type="expression" dxfId="1151" priority="125">
      <formula>FIND("Réagir",#REF!)</formula>
    </cfRule>
    <cfRule type="expression" dxfId="1150" priority="124">
      <formula>FIND("Agir",#REF!)</formula>
    </cfRule>
  </conditionalFormatting>
  <dataValidations xWindow="1147" yWindow="741"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G7:G14" xr:uid="{00000000-0002-0000-0A00-000000000000}">
      <formula1>$N$1:$Q$1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F7:F14" xr:uid="{00000000-0002-0000-0A00-000001000000}">
      <formula1>$M$1:$P$1</formula1>
    </dataValidation>
    <dataValidation type="list" allowBlank="1" showInputMessage="1" showErrorMessage="1" errorTitle="Valeur invalide" error="La valeur doit être contenue entre 1 et 4" promptTitle="Compétences" prompt="Valeur comprise entre 1 et 5_x000a_Les compétences pour cette cible sont : _x000a_1 - Secteur publique échelle nationale_x000a_2 - Secteur public à l’échelle locale._x000a_3 - Secteur public (nationale et locale)_x000a_4 - Partagée entre les secteurs public et privé_x000a_5. Secteur privé. " sqref="I7:I14" xr:uid="{00000000-0002-0000-0A00-000002000000}">
      <formula1>$N$1:$R$1</formula1>
    </dataValidation>
  </dataValidation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AZ16"/>
  <sheetViews>
    <sheetView topLeftCell="A13" zoomScale="110" zoomScaleNormal="110" workbookViewId="0">
      <selection activeCell="D13" sqref="D13"/>
    </sheetView>
  </sheetViews>
  <sheetFormatPr baseColWidth="10" defaultColWidth="10.5" defaultRowHeight="12"/>
  <cols>
    <col min="1" max="1" width="1.5" style="100" customWidth="1"/>
    <col min="2" max="2" width="7.5" style="141" customWidth="1"/>
    <col min="3" max="4" width="83" style="142" customWidth="1"/>
    <col min="5" max="5" width="46" style="143" customWidth="1"/>
    <col min="6" max="6" width="9.83203125" style="100" customWidth="1"/>
    <col min="7" max="7" width="9.83203125" style="144" customWidth="1"/>
    <col min="8" max="8" width="46" style="143" customWidth="1"/>
    <col min="9" max="9" width="8.83203125" style="143" customWidth="1"/>
    <col min="10" max="10" width="45.5" style="143" customWidth="1"/>
    <col min="11" max="11" width="20.5" style="143" customWidth="1"/>
    <col min="12" max="27" width="5.5" style="100" hidden="1" customWidth="1"/>
    <col min="28" max="28" width="20.5" style="143" hidden="1" customWidth="1"/>
    <col min="29" max="33" width="10.5" style="100" hidden="1" customWidth="1"/>
    <col min="34" max="34" width="20.5" style="143" hidden="1" customWidth="1"/>
    <col min="35" max="39" width="10.5" style="100" hidden="1" customWidth="1"/>
    <col min="40" max="40" width="20.5" style="143" hidden="1" customWidth="1"/>
    <col min="41" max="43" width="10.5" style="100" hidden="1" customWidth="1"/>
    <col min="44" max="44" width="20.5" style="143" hidden="1" customWidth="1"/>
    <col min="45" max="48" width="10.5" style="100" hidden="1" customWidth="1"/>
    <col min="49" max="49" width="20.5" style="143" hidden="1" customWidth="1"/>
    <col min="50" max="51" width="45.5" style="143" customWidth="1"/>
    <col min="52" max="52" width="45.5" style="143" hidden="1" customWidth="1"/>
    <col min="53" max="16384" width="10.5" style="100"/>
  </cols>
  <sheetData>
    <row r="1" spans="1:52" s="95" customFormat="1" ht="14" thickBot="1">
      <c r="B1" s="96"/>
      <c r="C1" s="97"/>
      <c r="D1" s="97"/>
      <c r="E1" s="98"/>
      <c r="G1" s="99"/>
      <c r="H1" s="98"/>
      <c r="I1" s="98"/>
      <c r="J1" s="98"/>
      <c r="K1" s="98"/>
      <c r="M1" s="95">
        <v>0</v>
      </c>
      <c r="N1" s="95">
        <v>1</v>
      </c>
      <c r="O1" s="95">
        <v>2</v>
      </c>
      <c r="P1" s="95">
        <v>3</v>
      </c>
      <c r="Q1" s="95">
        <v>4</v>
      </c>
      <c r="R1" s="95">
        <v>5</v>
      </c>
      <c r="AB1" s="62"/>
      <c r="AH1" s="62"/>
      <c r="AN1" s="62"/>
      <c r="AR1" s="62"/>
      <c r="AW1" s="62"/>
      <c r="AX1" s="98"/>
      <c r="AY1" s="98"/>
      <c r="AZ1" s="98"/>
    </row>
    <row r="2" spans="1:52" s="95" customFormat="1" ht="60" customHeight="1" thickBot="1">
      <c r="B2" s="676" t="s">
        <v>244</v>
      </c>
      <c r="C2" s="677"/>
      <c r="D2" s="677"/>
      <c r="E2" s="677"/>
      <c r="F2" s="677"/>
      <c r="G2" s="677"/>
      <c r="H2" s="678"/>
      <c r="I2" s="98"/>
      <c r="J2" s="98"/>
      <c r="K2" s="98"/>
      <c r="AB2" s="98"/>
      <c r="AH2" s="98"/>
      <c r="AN2" s="98"/>
      <c r="AR2" s="98"/>
      <c r="AW2" s="98"/>
      <c r="AX2" s="98"/>
      <c r="AY2" s="98"/>
      <c r="AZ2" s="98"/>
    </row>
    <row r="3" spans="1:52" s="95" customFormat="1" ht="17" thickBot="1">
      <c r="B3" s="682"/>
      <c r="C3" s="683"/>
      <c r="D3" s="683"/>
      <c r="E3" s="683"/>
      <c r="F3" s="683"/>
      <c r="G3" s="683"/>
      <c r="H3" s="683"/>
      <c r="I3" s="683"/>
      <c r="J3" s="683"/>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4"/>
      <c r="AP3" s="684"/>
      <c r="AQ3" s="684"/>
      <c r="AR3" s="684"/>
      <c r="AS3" s="684"/>
      <c r="AT3" s="684"/>
      <c r="AU3" s="684"/>
      <c r="AV3" s="684"/>
      <c r="AW3" s="684"/>
      <c r="AX3" s="683"/>
      <c r="AY3" s="683"/>
      <c r="AZ3" s="685"/>
    </row>
    <row r="4" spans="1:52" ht="21.75" customHeight="1">
      <c r="A4" s="95"/>
      <c r="B4" s="686"/>
      <c r="C4" s="687"/>
      <c r="D4" s="396"/>
      <c r="E4" s="690" t="s">
        <v>46</v>
      </c>
      <c r="F4" s="691"/>
      <c r="G4" s="692" t="s">
        <v>47</v>
      </c>
      <c r="H4" s="693"/>
      <c r="I4" s="694" t="s">
        <v>48</v>
      </c>
      <c r="J4" s="695"/>
      <c r="K4" s="178" t="s">
        <v>49</v>
      </c>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6"/>
      <c r="AX4" s="187"/>
      <c r="AY4" s="696" t="s">
        <v>50</v>
      </c>
      <c r="AZ4" s="697"/>
    </row>
    <row r="5" spans="1:52" s="117" customFormat="1" ht="168" customHeight="1" thickBot="1">
      <c r="A5" s="101"/>
      <c r="B5" s="688"/>
      <c r="C5" s="689"/>
      <c r="D5" s="434" t="s">
        <v>93</v>
      </c>
      <c r="E5" s="102" t="s">
        <v>52</v>
      </c>
      <c r="F5" s="103" t="s">
        <v>46</v>
      </c>
      <c r="G5" s="104" t="s">
        <v>47</v>
      </c>
      <c r="H5" s="105" t="s">
        <v>53</v>
      </c>
      <c r="I5" s="106" t="s">
        <v>54</v>
      </c>
      <c r="J5" s="107" t="s">
        <v>55</v>
      </c>
      <c r="K5" s="108" t="s">
        <v>56</v>
      </c>
      <c r="L5" s="109" t="s">
        <v>57</v>
      </c>
      <c r="M5" s="63" t="s">
        <v>5</v>
      </c>
      <c r="N5" s="64" t="s">
        <v>17</v>
      </c>
      <c r="O5" s="65" t="s">
        <v>24</v>
      </c>
      <c r="P5" s="66" t="s">
        <v>31</v>
      </c>
      <c r="Q5" s="67" t="s">
        <v>36</v>
      </c>
      <c r="R5" s="68" t="s">
        <v>41</v>
      </c>
      <c r="S5" s="69" t="s">
        <v>44</v>
      </c>
      <c r="T5" s="110" t="s">
        <v>58</v>
      </c>
      <c r="U5" s="110" t="s">
        <v>59</v>
      </c>
      <c r="V5" s="110" t="s">
        <v>60</v>
      </c>
      <c r="W5" s="110" t="s">
        <v>7</v>
      </c>
      <c r="X5" s="110" t="s">
        <v>18</v>
      </c>
      <c r="Y5" s="110" t="s">
        <v>19</v>
      </c>
      <c r="Z5" s="110" t="s">
        <v>32</v>
      </c>
      <c r="AA5" s="110" t="s">
        <v>8</v>
      </c>
      <c r="AB5" s="111" t="s">
        <v>6</v>
      </c>
      <c r="AC5" s="112" t="s">
        <v>61</v>
      </c>
      <c r="AD5" s="112" t="s">
        <v>62</v>
      </c>
      <c r="AE5" s="112" t="s">
        <v>20</v>
      </c>
      <c r="AF5" s="112" t="s">
        <v>37</v>
      </c>
      <c r="AG5" s="112" t="s">
        <v>38</v>
      </c>
      <c r="AH5" s="111" t="s">
        <v>9</v>
      </c>
      <c r="AI5" s="112" t="s">
        <v>63</v>
      </c>
      <c r="AJ5" s="112" t="s">
        <v>64</v>
      </c>
      <c r="AK5" s="112" t="s">
        <v>65</v>
      </c>
      <c r="AL5" s="112" t="s">
        <v>66</v>
      </c>
      <c r="AM5" s="112" t="s">
        <v>67</v>
      </c>
      <c r="AN5" s="111" t="s">
        <v>68</v>
      </c>
      <c r="AO5" s="112" t="s">
        <v>69</v>
      </c>
      <c r="AP5" s="112" t="s">
        <v>70</v>
      </c>
      <c r="AQ5" s="112" t="s">
        <v>71</v>
      </c>
      <c r="AR5" s="111" t="s">
        <v>72</v>
      </c>
      <c r="AS5" s="112" t="s">
        <v>73</v>
      </c>
      <c r="AT5" s="112" t="s">
        <v>74</v>
      </c>
      <c r="AU5" s="112" t="s">
        <v>75</v>
      </c>
      <c r="AV5" s="112" t="s">
        <v>76</v>
      </c>
      <c r="AW5" s="113" t="s">
        <v>77</v>
      </c>
      <c r="AX5" s="114" t="s">
        <v>78</v>
      </c>
      <c r="AY5" s="115" t="s">
        <v>79</v>
      </c>
      <c r="AZ5" s="116" t="s">
        <v>80</v>
      </c>
    </row>
    <row r="6" spans="1:52" s="146" customFormat="1" ht="31.5" customHeight="1" thickBot="1">
      <c r="A6" s="145"/>
      <c r="B6" s="715" t="s">
        <v>81</v>
      </c>
      <c r="C6" s="713"/>
      <c r="D6" s="713"/>
      <c r="E6" s="713"/>
      <c r="F6" s="713"/>
      <c r="G6" s="713"/>
      <c r="H6" s="713"/>
      <c r="I6" s="713"/>
      <c r="J6" s="713"/>
      <c r="K6" s="713"/>
      <c r="L6" s="713"/>
      <c r="M6" s="713"/>
      <c r="N6" s="713"/>
      <c r="O6" s="713"/>
      <c r="P6" s="713"/>
      <c r="Q6" s="713"/>
      <c r="R6" s="713"/>
      <c r="S6" s="713"/>
      <c r="T6" s="713"/>
      <c r="U6" s="713"/>
      <c r="V6" s="713"/>
      <c r="W6" s="713"/>
      <c r="X6" s="713"/>
      <c r="Y6" s="713"/>
      <c r="Z6" s="713"/>
      <c r="AA6" s="713"/>
      <c r="AB6" s="713"/>
      <c r="AC6" s="713"/>
      <c r="AD6" s="713"/>
      <c r="AE6" s="713"/>
      <c r="AF6" s="713"/>
      <c r="AG6" s="713"/>
      <c r="AH6" s="713"/>
      <c r="AI6" s="713"/>
      <c r="AJ6" s="713"/>
      <c r="AK6" s="713"/>
      <c r="AL6" s="713"/>
      <c r="AM6" s="713"/>
      <c r="AN6" s="713"/>
      <c r="AO6" s="713"/>
      <c r="AP6" s="713"/>
      <c r="AQ6" s="713"/>
      <c r="AR6" s="713"/>
      <c r="AS6" s="713"/>
      <c r="AT6" s="713"/>
      <c r="AU6" s="713"/>
      <c r="AV6" s="713"/>
      <c r="AW6" s="713"/>
      <c r="AX6" s="713"/>
      <c r="AY6" s="713"/>
      <c r="AZ6" s="714"/>
    </row>
    <row r="7" spans="1:52" s="122" customFormat="1" ht="114" customHeight="1" thickBot="1">
      <c r="A7" s="121"/>
      <c r="B7" s="626">
        <v>10.1</v>
      </c>
      <c r="C7" s="627" t="s">
        <v>245</v>
      </c>
      <c r="D7" s="627"/>
      <c r="E7" s="628"/>
      <c r="F7" s="596"/>
      <c r="G7" s="596"/>
      <c r="H7" s="596"/>
      <c r="I7" s="596"/>
      <c r="J7" s="596"/>
      <c r="K7" s="597" t="str">
        <f t="shared" ref="K7:K16" si="0">T7</f>
        <v/>
      </c>
      <c r="L7" s="598">
        <f t="shared" ref="L7:L16" si="1">F7*10+G7</f>
        <v>0</v>
      </c>
      <c r="M7" s="598" t="b">
        <f t="shared" ref="M7:M16" si="2">OR(L7=31)</f>
        <v>0</v>
      </c>
      <c r="N7" s="598" t="b">
        <f t="shared" ref="N7:N16" si="3">OR(L7=21,L7=32)</f>
        <v>0</v>
      </c>
      <c r="O7" s="598" t="b">
        <f t="shared" ref="O7:O16" si="4">OR(L7=22,L7=33)</f>
        <v>0</v>
      </c>
      <c r="P7" s="598" t="b">
        <f t="shared" ref="P7:P16" si="5">OR(L7=11,L7=12)</f>
        <v>0</v>
      </c>
      <c r="Q7" s="598" t="b">
        <f t="shared" ref="Q7:Q16" si="6">OR(L7=23,L7=34)</f>
        <v>0</v>
      </c>
      <c r="R7" s="598" t="b">
        <f t="shared" ref="R7:R16" si="7">OR(L7=13,L7=14,L7=24)</f>
        <v>0</v>
      </c>
      <c r="S7" s="598" t="b">
        <f t="shared" ref="S7:S16" si="8">OR(L7=1,L7=2,L7=3,L7=4)</f>
        <v>0</v>
      </c>
      <c r="T7" s="599" t="str">
        <f t="shared" ref="T7" si="9">IF(COUNTA(F7:G7)&lt;2,"",(IF(M7=TRUE,$M$5,IF(N7=TRUE,$N$5,IF(O7=TRUE,$O$5,IF(P7=TRUE,$P$5,IF(Q7=TRUE,$Q$5,IF(R7=TRUE,$R$5,IF(S7=TRUE,$S$5,0)))))))))</f>
        <v/>
      </c>
      <c r="U7" s="600" t="str">
        <f t="shared" ref="U7" si="10">IF(COUNTA(F7:G7)&lt;2,"",(IF(M7=TRUE,6,IF(N7=TRUE,5,IF(O7=TRUE,4,IF(P7=TRUE,3,IF(Q7=TRUE,2,IF(R7=TRUE,1,IF(S7=TRUE,0,0)))))))))</f>
        <v/>
      </c>
      <c r="V7" s="598" t="e">
        <f t="shared" ref="V7:V16" si="11">U7*10+I7</f>
        <v>#VALUE!</v>
      </c>
      <c r="W7" s="598" t="e">
        <f t="shared" ref="W7:W16" si="12">OR(V7=61,V7=62,V7=63)</f>
        <v>#VALUE!</v>
      </c>
      <c r="X7" s="598" t="e">
        <f t="shared" ref="X7:X16" si="13">OR(V7=51,V7=52)</f>
        <v>#VALUE!</v>
      </c>
      <c r="Y7" s="598" t="e">
        <f t="shared" ref="Y7:Y16" si="14">OR(V7=31,V7=41,V7=42,V7=53)</f>
        <v>#VALUE!</v>
      </c>
      <c r="Z7" s="598" t="e">
        <f t="shared" ref="Z7:Z16" si="15">OR(V7=21,V7=32)</f>
        <v>#VALUE!</v>
      </c>
      <c r="AA7" s="598" t="e">
        <f t="shared" ref="AA7:AA16" si="16">AND(W7=FALSE,X7=FALSE,Y7=FALSE,Z7=FALSE)</f>
        <v>#VALUE!</v>
      </c>
      <c r="AB7" s="597" t="str">
        <f>IF(COUNTA(F7:G7:I7)&lt;3,"",(IF(W7=TRUE,$W$5,IF(X7=TRUE,$X$5,IF(Y7=TRUE,$Y$5,IF(Z7=TRUE,$Z$5,"Non"))))))</f>
        <v/>
      </c>
      <c r="AC7" s="598" t="e">
        <f t="shared" ref="AC7:AC16" si="17">OR(V7=61,V7=62,V7=51,V7=52)</f>
        <v>#VALUE!</v>
      </c>
      <c r="AD7" s="598" t="e">
        <f t="shared" ref="AD7:AD16" si="18">OR(V7=41,V7=42)</f>
        <v>#VALUE!</v>
      </c>
      <c r="AE7" s="598" t="e">
        <f t="shared" ref="AE7:AE16" si="19">OR(V7=31,V7=32,V7=63,V7=64,V7=53,V7=54,)</f>
        <v>#VALUE!</v>
      </c>
      <c r="AF7" s="598" t="e">
        <f t="shared" ref="AF7:AF16" si="20">OR(V7=21,V7=22,)</f>
        <v>#VALUE!</v>
      </c>
      <c r="AG7" s="598" t="e">
        <f t="shared" ref="AG7:AG16" si="21">OR(V7=11,V7=12,V7=13,V7=23,)</f>
        <v>#VALUE!</v>
      </c>
      <c r="AH7" s="597" t="str">
        <f>IF(COUNTA(F7:G7:I7)&lt;3,"",(IF(AC7=TRUE,$AC$5,IF(AD7=TRUE,$AD$5,IF(AE7=TRUE,$AE$5,IF(AF7=TRUE,$AF$5,IF(AG7=TRUE,$AG$5,"Aucune")))))))</f>
        <v/>
      </c>
      <c r="AI7" s="598" t="e">
        <f t="shared" ref="AI7:AI16" si="22">OR(V7=62,V7=52,V7=42)</f>
        <v>#VALUE!</v>
      </c>
      <c r="AJ7" s="598" t="e">
        <f t="shared" ref="AJ7:AJ16" si="23">OR(V7=63,V7=53,V7=43,V7=64,V7=54)</f>
        <v>#VALUE!</v>
      </c>
      <c r="AK7" s="598" t="e">
        <f t="shared" ref="AK7:AL16" si="24">OR(V7=61,V7=51,V7=41)</f>
        <v>#VALUE!</v>
      </c>
      <c r="AL7" s="598" t="e">
        <f t="shared" si="24"/>
        <v>#VALUE!</v>
      </c>
      <c r="AM7" s="598" t="e">
        <f t="shared" ref="AM7:AM16" si="25">OR(V7=22,V7=23,V7=24,V7=12,V7=13,V7=14)</f>
        <v>#VALUE!</v>
      </c>
      <c r="AN7" s="597" t="str">
        <f>IF(COUNTA(F7:G7:I7)&lt;3,"",(IF(AI7=TRUE,$AI$5,IF(AJ7=TRUE,$AJ$5,IF(AK7=TRUE,$AK$5,IF(AL7=TRUE,$AL$5,IF(AM7=TRUE,$AM$5,"Aucune")))))))</f>
        <v/>
      </c>
      <c r="AO7" s="598" t="e">
        <f t="shared" ref="AO7:AO16" si="26">OR(V7=61,V7=62,V7=63,V7=51,V7=52,V7=53)</f>
        <v>#VALUE!</v>
      </c>
      <c r="AP7" s="598" t="e">
        <f t="shared" ref="AP7:AP16" si="27">OR(V7=41,V7=42,V7=43,V7=31,V7=32,V7=33)</f>
        <v>#VALUE!</v>
      </c>
      <c r="AQ7" s="598" t="e">
        <f t="shared" ref="AQ7:AQ16" si="28">OR(V7=21,V7=22,V7=23,V7=11,V7=12,V7=13)</f>
        <v>#VALUE!</v>
      </c>
      <c r="AR7" s="597" t="str">
        <f>IF(COUNTA(F7:G7:I7)&lt;3,"",(IF(AO7=TRUE,$AO$5,IF(AP7=TRUE,$AP$5,IF(AQ7=TRUE,$AQ$5,"Aucune action requise")))))</f>
        <v/>
      </c>
      <c r="AS7" s="598" t="e">
        <f t="shared" ref="AS7:AS16" si="29">OR(V7=61,V7=51,V7=41,V7=31,V7=21)</f>
        <v>#VALUE!</v>
      </c>
      <c r="AT7" s="598" t="e">
        <f t="shared" ref="AT7:AT16" si="30">OR(V7=62,V7=52,V7=42,V7=32,V7=22,V7=63,V7=53)</f>
        <v>#VALUE!</v>
      </c>
      <c r="AU7" s="598" t="e">
        <f t="shared" ref="AU7:AU16" si="31">OR(V7=43,V7=33,V7=23,V7=34,V7=24)</f>
        <v>#VALUE!</v>
      </c>
      <c r="AV7" s="598" t="e">
        <f t="shared" ref="AV7:AV16" si="32">OR(V7=64,V7=54,V7=44)</f>
        <v>#VALUE!</v>
      </c>
      <c r="AW7" s="597" t="str">
        <f>IF(COUNTA(F7:G7:I7)&lt;3,"",(IF(AS7=TRUE,$AS$5,IF(AT7=TRUE,$AT$5,IF(AU7=TRUE,$AU$5,IF(AV7=TRUE,$AV$5,"Aucun"))))))</f>
        <v/>
      </c>
      <c r="AX7" s="597"/>
      <c r="AY7" s="601"/>
      <c r="AZ7" s="157"/>
    </row>
    <row r="8" spans="1:52" s="122" customFormat="1" ht="199" customHeight="1" thickBot="1">
      <c r="A8" s="121"/>
      <c r="B8" s="459" t="s">
        <v>246</v>
      </c>
      <c r="C8" s="461" t="s">
        <v>247</v>
      </c>
      <c r="D8" s="461" t="s">
        <v>248</v>
      </c>
      <c r="E8" s="480"/>
      <c r="F8" s="31"/>
      <c r="G8" s="32"/>
      <c r="H8" s="470"/>
      <c r="I8" s="33"/>
      <c r="J8" s="33"/>
      <c r="K8" s="124" t="str">
        <f t="shared" si="0"/>
        <v/>
      </c>
      <c r="L8" s="280">
        <f t="shared" ref="L8:L14" si="33">F8*10+G8</f>
        <v>0</v>
      </c>
      <c r="M8" s="280" t="b">
        <f t="shared" ref="M8:M14" si="34">OR(L8=31)</f>
        <v>0</v>
      </c>
      <c r="N8" s="280" t="b">
        <f t="shared" ref="N8:N14" si="35">OR(L8=21,L8=32)</f>
        <v>0</v>
      </c>
      <c r="O8" s="280" t="b">
        <f t="shared" ref="O8:O14" si="36">OR(L8=22,L8=33)</f>
        <v>0</v>
      </c>
      <c r="P8" s="280" t="b">
        <f t="shared" ref="P8:P14" si="37">OR(L8=11,L8=12)</f>
        <v>0</v>
      </c>
      <c r="Q8" s="280" t="b">
        <f t="shared" ref="Q8:Q14" si="38">OR(L8=23,L8=34)</f>
        <v>0</v>
      </c>
      <c r="R8" s="280" t="b">
        <f t="shared" ref="R8:R14" si="39">OR(L8=13,L8=14,L8=24)</f>
        <v>0</v>
      </c>
      <c r="S8" s="280" t="b">
        <f t="shared" ref="S8:S14" si="40">OR(L8=1,L8=2,L8=3,L8=4)</f>
        <v>0</v>
      </c>
      <c r="T8" s="281" t="str">
        <f t="shared" ref="T8:T16" si="41">IF(COUNTA(F8:G8)&lt;2,"",(IF(M8=TRUE,$M$5,IF(N8=TRUE,$N$5,IF(O8=TRUE,$O$5,IF(P8=TRUE,$P$5,IF(Q8=TRUE,$Q$5,IF(R8=TRUE,$R$5,IF(S8=TRUE,$S$5,0)))))))))</f>
        <v/>
      </c>
      <c r="U8" s="282" t="str">
        <f t="shared" ref="U8:U16" si="42">IF(COUNTA(F8:G8)&lt;2,"",(IF(M8=TRUE,6,IF(N8=TRUE,5,IF(O8=TRUE,4,IF(P8=TRUE,3,IF(Q8=TRUE,2,IF(R8=TRUE,1,IF(S8=TRUE,0,0)))))))))</f>
        <v/>
      </c>
      <c r="V8" s="125" t="e">
        <f t="shared" si="11"/>
        <v>#VALUE!</v>
      </c>
      <c r="W8" s="280" t="e">
        <f t="shared" si="12"/>
        <v>#VALUE!</v>
      </c>
      <c r="X8" s="280" t="e">
        <f t="shared" si="13"/>
        <v>#VALUE!</v>
      </c>
      <c r="Y8" s="280" t="e">
        <f t="shared" si="14"/>
        <v>#VALUE!</v>
      </c>
      <c r="Z8" s="280" t="e">
        <f t="shared" si="15"/>
        <v>#VALUE!</v>
      </c>
      <c r="AA8" s="280" t="e">
        <f t="shared" si="16"/>
        <v>#VALUE!</v>
      </c>
      <c r="AB8" s="283" t="str">
        <f>IF(COUNTA(F8:G8:I8)&lt;3,"",(IF(W8=TRUE,$W$5,IF(X8=TRUE,$X$5,IF(Y8=TRUE,$Y$5,IF(Z8=TRUE,$Z$5,"Non"))))))</f>
        <v/>
      </c>
      <c r="AC8" s="280" t="e">
        <f t="shared" si="17"/>
        <v>#VALUE!</v>
      </c>
      <c r="AD8" s="280" t="e">
        <f t="shared" si="18"/>
        <v>#VALUE!</v>
      </c>
      <c r="AE8" s="280" t="e">
        <f t="shared" si="19"/>
        <v>#VALUE!</v>
      </c>
      <c r="AF8" s="280" t="e">
        <f t="shared" si="20"/>
        <v>#VALUE!</v>
      </c>
      <c r="AG8" s="280" t="e">
        <f t="shared" si="21"/>
        <v>#VALUE!</v>
      </c>
      <c r="AH8" s="283" t="str">
        <f>IF(COUNTA(F8:G8:I8)&lt;3,"",(IF(AC8=TRUE,$AC$5,IF(AD8=TRUE,$AD$5,IF(AE8=TRUE,$AE$5,IF(AF8=TRUE,$AF$5,IF(AG8=TRUE,$AG$5,"Aucune")))))))</f>
        <v/>
      </c>
      <c r="AI8" s="280" t="e">
        <f t="shared" si="22"/>
        <v>#VALUE!</v>
      </c>
      <c r="AJ8" s="280" t="e">
        <f t="shared" si="23"/>
        <v>#VALUE!</v>
      </c>
      <c r="AK8" s="280" t="e">
        <f t="shared" ref="AK8:AK14" si="43">OR(V8=61,V8=51,V8=41)</f>
        <v>#VALUE!</v>
      </c>
      <c r="AL8" s="280" t="e">
        <f t="shared" ref="AL8:AL14" si="44">OR(W8=61,W8=51,W8=41)</f>
        <v>#VALUE!</v>
      </c>
      <c r="AM8" s="280" t="e">
        <f t="shared" si="25"/>
        <v>#VALUE!</v>
      </c>
      <c r="AN8" s="283" t="str">
        <f>IF(COUNTA(F8:G8:I8)&lt;3,"",(IF(AI8=TRUE,$AI$5,IF(AJ8=TRUE,$AJ$5,IF(AK8=TRUE,$AK$5,IF(AL8=TRUE,$AL$5,IF(AM8=TRUE,$AM$5,"Aucune")))))))</f>
        <v/>
      </c>
      <c r="AO8" s="280" t="e">
        <f t="shared" si="26"/>
        <v>#VALUE!</v>
      </c>
      <c r="AP8" s="280" t="e">
        <f t="shared" si="27"/>
        <v>#VALUE!</v>
      </c>
      <c r="AQ8" s="280" t="e">
        <f t="shared" si="28"/>
        <v>#VALUE!</v>
      </c>
      <c r="AR8" s="283" t="str">
        <f>IF(COUNTA(F8:G8:I8)&lt;3,"",(IF(AO8=TRUE,$AO$5,IF(AP8=TRUE,$AP$5,IF(AQ8=TRUE,$AQ$5,"Aucune action requise")))))</f>
        <v/>
      </c>
      <c r="AS8" s="280" t="e">
        <f t="shared" si="29"/>
        <v>#VALUE!</v>
      </c>
      <c r="AT8" s="280" t="e">
        <f t="shared" si="30"/>
        <v>#VALUE!</v>
      </c>
      <c r="AU8" s="280" t="e">
        <f t="shared" si="31"/>
        <v>#VALUE!</v>
      </c>
      <c r="AV8" s="280" t="e">
        <f t="shared" si="32"/>
        <v>#VALUE!</v>
      </c>
      <c r="AW8" s="283"/>
      <c r="AX8" s="80"/>
      <c r="AY8" s="473"/>
      <c r="AZ8" s="157"/>
    </row>
    <row r="9" spans="1:52" s="122" customFormat="1" ht="114" customHeight="1" thickBot="1">
      <c r="A9" s="121"/>
      <c r="B9" s="626">
        <v>10.3</v>
      </c>
      <c r="C9" s="627" t="s">
        <v>249</v>
      </c>
      <c r="D9" s="627"/>
      <c r="E9" s="628"/>
      <c r="F9" s="596"/>
      <c r="G9" s="596"/>
      <c r="H9" s="596"/>
      <c r="I9" s="596"/>
      <c r="J9" s="596"/>
      <c r="K9" s="597" t="str">
        <f t="shared" si="0"/>
        <v/>
      </c>
      <c r="L9" s="598">
        <f t="shared" si="33"/>
        <v>0</v>
      </c>
      <c r="M9" s="598" t="b">
        <f t="shared" si="34"/>
        <v>0</v>
      </c>
      <c r="N9" s="598" t="b">
        <f t="shared" si="35"/>
        <v>0</v>
      </c>
      <c r="O9" s="598" t="b">
        <f t="shared" si="36"/>
        <v>0</v>
      </c>
      <c r="P9" s="598" t="b">
        <f t="shared" si="37"/>
        <v>0</v>
      </c>
      <c r="Q9" s="598" t="b">
        <f t="shared" si="38"/>
        <v>0</v>
      </c>
      <c r="R9" s="598" t="b">
        <f t="shared" si="39"/>
        <v>0</v>
      </c>
      <c r="S9" s="598" t="b">
        <f t="shared" si="40"/>
        <v>0</v>
      </c>
      <c r="T9" s="599" t="str">
        <f t="shared" si="41"/>
        <v/>
      </c>
      <c r="U9" s="600" t="str">
        <f t="shared" si="42"/>
        <v/>
      </c>
      <c r="V9" s="598" t="e">
        <f t="shared" si="11"/>
        <v>#VALUE!</v>
      </c>
      <c r="W9" s="598" t="e">
        <f t="shared" si="12"/>
        <v>#VALUE!</v>
      </c>
      <c r="X9" s="598" t="e">
        <f t="shared" si="13"/>
        <v>#VALUE!</v>
      </c>
      <c r="Y9" s="598" t="e">
        <f t="shared" si="14"/>
        <v>#VALUE!</v>
      </c>
      <c r="Z9" s="598" t="e">
        <f t="shared" si="15"/>
        <v>#VALUE!</v>
      </c>
      <c r="AA9" s="598" t="e">
        <f t="shared" si="16"/>
        <v>#VALUE!</v>
      </c>
      <c r="AB9" s="597" t="str">
        <f>IF(COUNTA(F9:G9:I9)&lt;3,"",(IF(W9=TRUE,$W$5,IF(X9=TRUE,$X$5,IF(Y9=TRUE,$Y$5,IF(Z9=TRUE,$Z$5,"Non"))))))</f>
        <v/>
      </c>
      <c r="AC9" s="598" t="e">
        <f t="shared" si="17"/>
        <v>#VALUE!</v>
      </c>
      <c r="AD9" s="598" t="e">
        <f t="shared" si="18"/>
        <v>#VALUE!</v>
      </c>
      <c r="AE9" s="598" t="e">
        <f t="shared" si="19"/>
        <v>#VALUE!</v>
      </c>
      <c r="AF9" s="598" t="e">
        <f t="shared" si="20"/>
        <v>#VALUE!</v>
      </c>
      <c r="AG9" s="598" t="e">
        <f t="shared" si="21"/>
        <v>#VALUE!</v>
      </c>
      <c r="AH9" s="597" t="str">
        <f>IF(COUNTA(F9:G9:I9)&lt;3,"",(IF(AC9=TRUE,$AC$5,IF(AD9=TRUE,$AD$5,IF(AE9=TRUE,$AE$5,IF(AF9=TRUE,$AF$5,IF(AG9=TRUE,$AG$5,"Aucune")))))))</f>
        <v/>
      </c>
      <c r="AI9" s="598" t="e">
        <f t="shared" si="22"/>
        <v>#VALUE!</v>
      </c>
      <c r="AJ9" s="598" t="e">
        <f t="shared" si="23"/>
        <v>#VALUE!</v>
      </c>
      <c r="AK9" s="598" t="e">
        <f t="shared" si="43"/>
        <v>#VALUE!</v>
      </c>
      <c r="AL9" s="598" t="e">
        <f t="shared" si="44"/>
        <v>#VALUE!</v>
      </c>
      <c r="AM9" s="598" t="e">
        <f t="shared" si="25"/>
        <v>#VALUE!</v>
      </c>
      <c r="AN9" s="597" t="str">
        <f>IF(COUNTA(F9:G9:I9)&lt;3,"",(IF(AI9=TRUE,$AI$5,IF(AJ9=TRUE,$AJ$5,IF(AK9=TRUE,$AK$5,IF(AL9=TRUE,$AL$5,IF(AM9=TRUE,$AM$5,"Aucune")))))))</f>
        <v/>
      </c>
      <c r="AO9" s="598" t="e">
        <f t="shared" si="26"/>
        <v>#VALUE!</v>
      </c>
      <c r="AP9" s="598" t="e">
        <f t="shared" si="27"/>
        <v>#VALUE!</v>
      </c>
      <c r="AQ9" s="598" t="e">
        <f t="shared" si="28"/>
        <v>#VALUE!</v>
      </c>
      <c r="AR9" s="597" t="str">
        <f>IF(COUNTA(F9:G9:I9)&lt;3,"",(IF(AO9=TRUE,$AO$5,IF(AP9=TRUE,$AP$5,IF(AQ9=TRUE,$AQ$5,"Aucune action requise")))))</f>
        <v/>
      </c>
      <c r="AS9" s="598" t="e">
        <f t="shared" si="29"/>
        <v>#VALUE!</v>
      </c>
      <c r="AT9" s="598" t="e">
        <f t="shared" si="30"/>
        <v>#VALUE!</v>
      </c>
      <c r="AU9" s="598" t="e">
        <f t="shared" si="31"/>
        <v>#VALUE!</v>
      </c>
      <c r="AV9" s="598" t="e">
        <f t="shared" si="32"/>
        <v>#VALUE!</v>
      </c>
      <c r="AW9" s="597"/>
      <c r="AX9" s="597"/>
      <c r="AY9" s="601"/>
      <c r="AZ9" s="157"/>
    </row>
    <row r="10" spans="1:52" s="122" customFormat="1" ht="114" customHeight="1" thickBot="1">
      <c r="A10" s="121"/>
      <c r="B10" s="459" t="s">
        <v>250</v>
      </c>
      <c r="C10" s="461" t="s">
        <v>251</v>
      </c>
      <c r="D10" s="461" t="s">
        <v>252</v>
      </c>
      <c r="E10" s="480"/>
      <c r="F10" s="31"/>
      <c r="G10" s="32"/>
      <c r="H10" s="470"/>
      <c r="I10" s="33"/>
      <c r="J10" s="33"/>
      <c r="K10" s="124" t="str">
        <f t="shared" si="0"/>
        <v/>
      </c>
      <c r="L10" s="280">
        <f t="shared" si="33"/>
        <v>0</v>
      </c>
      <c r="M10" s="280" t="b">
        <f t="shared" si="34"/>
        <v>0</v>
      </c>
      <c r="N10" s="280" t="b">
        <f t="shared" si="35"/>
        <v>0</v>
      </c>
      <c r="O10" s="280" t="b">
        <f t="shared" si="36"/>
        <v>0</v>
      </c>
      <c r="P10" s="280" t="b">
        <f t="shared" si="37"/>
        <v>0</v>
      </c>
      <c r="Q10" s="280" t="b">
        <f t="shared" si="38"/>
        <v>0</v>
      </c>
      <c r="R10" s="280" t="b">
        <f t="shared" si="39"/>
        <v>0</v>
      </c>
      <c r="S10" s="280" t="b">
        <f t="shared" si="40"/>
        <v>0</v>
      </c>
      <c r="T10" s="281" t="str">
        <f t="shared" si="41"/>
        <v/>
      </c>
      <c r="U10" s="282" t="str">
        <f t="shared" si="42"/>
        <v/>
      </c>
      <c r="V10" s="125" t="e">
        <f t="shared" si="11"/>
        <v>#VALUE!</v>
      </c>
      <c r="W10" s="280" t="e">
        <f t="shared" si="12"/>
        <v>#VALUE!</v>
      </c>
      <c r="X10" s="280" t="e">
        <f t="shared" si="13"/>
        <v>#VALUE!</v>
      </c>
      <c r="Y10" s="280" t="e">
        <f t="shared" si="14"/>
        <v>#VALUE!</v>
      </c>
      <c r="Z10" s="280" t="e">
        <f t="shared" si="15"/>
        <v>#VALUE!</v>
      </c>
      <c r="AA10" s="280" t="e">
        <f t="shared" si="16"/>
        <v>#VALUE!</v>
      </c>
      <c r="AB10" s="283" t="str">
        <f>IF(COUNTA(F10:G10:I10)&lt;3,"",(IF(W10=TRUE,$W$5,IF(X10=TRUE,$X$5,IF(Y10=TRUE,$Y$5,IF(Z10=TRUE,$Z$5,"Non"))))))</f>
        <v/>
      </c>
      <c r="AC10" s="280" t="e">
        <f t="shared" si="17"/>
        <v>#VALUE!</v>
      </c>
      <c r="AD10" s="280" t="e">
        <f t="shared" si="18"/>
        <v>#VALUE!</v>
      </c>
      <c r="AE10" s="280" t="e">
        <f t="shared" si="19"/>
        <v>#VALUE!</v>
      </c>
      <c r="AF10" s="280" t="e">
        <f t="shared" si="20"/>
        <v>#VALUE!</v>
      </c>
      <c r="AG10" s="280" t="e">
        <f t="shared" si="21"/>
        <v>#VALUE!</v>
      </c>
      <c r="AH10" s="283" t="str">
        <f>IF(COUNTA(F10:G10:I10)&lt;3,"",(IF(AC10=TRUE,$AC$5,IF(AD10=TRUE,$AD$5,IF(AE10=TRUE,$AE$5,IF(AF10=TRUE,$AF$5,IF(AG10=TRUE,$AG$5,"Aucune")))))))</f>
        <v/>
      </c>
      <c r="AI10" s="280" t="e">
        <f t="shared" si="22"/>
        <v>#VALUE!</v>
      </c>
      <c r="AJ10" s="280" t="e">
        <f t="shared" si="23"/>
        <v>#VALUE!</v>
      </c>
      <c r="AK10" s="280" t="e">
        <f t="shared" si="43"/>
        <v>#VALUE!</v>
      </c>
      <c r="AL10" s="280" t="e">
        <f t="shared" si="44"/>
        <v>#VALUE!</v>
      </c>
      <c r="AM10" s="280" t="e">
        <f t="shared" si="25"/>
        <v>#VALUE!</v>
      </c>
      <c r="AN10" s="283" t="str">
        <f>IF(COUNTA(F10:G10:I10)&lt;3,"",(IF(AI10=TRUE,$AI$5,IF(AJ10=TRUE,$AJ$5,IF(AK10=TRUE,$AK$5,IF(AL10=TRUE,$AL$5,IF(AM10=TRUE,$AM$5,"Aucune")))))))</f>
        <v/>
      </c>
      <c r="AO10" s="280" t="e">
        <f t="shared" si="26"/>
        <v>#VALUE!</v>
      </c>
      <c r="AP10" s="280" t="e">
        <f t="shared" si="27"/>
        <v>#VALUE!</v>
      </c>
      <c r="AQ10" s="280" t="e">
        <f t="shared" si="28"/>
        <v>#VALUE!</v>
      </c>
      <c r="AR10" s="283" t="str">
        <f>IF(COUNTA(F10:G10:I10)&lt;3,"",(IF(AO10=TRUE,$AO$5,IF(AP10=TRUE,$AP$5,IF(AQ10=TRUE,$AQ$5,"Aucune action requise")))))</f>
        <v/>
      </c>
      <c r="AS10" s="280" t="e">
        <f t="shared" si="29"/>
        <v>#VALUE!</v>
      </c>
      <c r="AT10" s="280" t="e">
        <f t="shared" si="30"/>
        <v>#VALUE!</v>
      </c>
      <c r="AU10" s="280" t="e">
        <f t="shared" si="31"/>
        <v>#VALUE!</v>
      </c>
      <c r="AV10" s="280" t="e">
        <f t="shared" si="32"/>
        <v>#VALUE!</v>
      </c>
      <c r="AW10" s="283"/>
      <c r="AX10" s="80"/>
      <c r="AY10" s="36"/>
      <c r="AZ10" s="157"/>
    </row>
    <row r="11" spans="1:52" s="122" customFormat="1" ht="114" customHeight="1" thickBot="1">
      <c r="A11" s="121"/>
      <c r="B11" s="626" t="s">
        <v>253</v>
      </c>
      <c r="C11" s="627" t="s">
        <v>254</v>
      </c>
      <c r="D11" s="627"/>
      <c r="E11" s="628"/>
      <c r="F11" s="596"/>
      <c r="G11" s="596"/>
      <c r="H11" s="596"/>
      <c r="I11" s="596"/>
      <c r="J11" s="596"/>
      <c r="K11" s="597" t="str">
        <f t="shared" si="0"/>
        <v/>
      </c>
      <c r="L11" s="598">
        <f t="shared" si="33"/>
        <v>0</v>
      </c>
      <c r="M11" s="598" t="b">
        <f t="shared" si="34"/>
        <v>0</v>
      </c>
      <c r="N11" s="598" t="b">
        <f t="shared" si="35"/>
        <v>0</v>
      </c>
      <c r="O11" s="598" t="b">
        <f t="shared" si="36"/>
        <v>0</v>
      </c>
      <c r="P11" s="598" t="b">
        <f t="shared" si="37"/>
        <v>0</v>
      </c>
      <c r="Q11" s="598" t="b">
        <f t="shared" si="38"/>
        <v>0</v>
      </c>
      <c r="R11" s="598" t="b">
        <f t="shared" si="39"/>
        <v>0</v>
      </c>
      <c r="S11" s="598" t="b">
        <f t="shared" si="40"/>
        <v>0</v>
      </c>
      <c r="T11" s="599" t="str">
        <f t="shared" si="41"/>
        <v/>
      </c>
      <c r="U11" s="600" t="str">
        <f t="shared" si="42"/>
        <v/>
      </c>
      <c r="V11" s="598" t="e">
        <f t="shared" si="11"/>
        <v>#VALUE!</v>
      </c>
      <c r="W11" s="598" t="e">
        <f t="shared" si="12"/>
        <v>#VALUE!</v>
      </c>
      <c r="X11" s="598" t="e">
        <f t="shared" si="13"/>
        <v>#VALUE!</v>
      </c>
      <c r="Y11" s="598" t="e">
        <f t="shared" si="14"/>
        <v>#VALUE!</v>
      </c>
      <c r="Z11" s="598" t="e">
        <f t="shared" si="15"/>
        <v>#VALUE!</v>
      </c>
      <c r="AA11" s="598" t="e">
        <f t="shared" si="16"/>
        <v>#VALUE!</v>
      </c>
      <c r="AB11" s="597" t="str">
        <f>IF(COUNTA(F11:G11:I11)&lt;3,"",(IF(W11=TRUE,$W$5,IF(X11=TRUE,$X$5,IF(Y11=TRUE,$Y$5,IF(Z11=TRUE,$Z$5,"Non"))))))</f>
        <v/>
      </c>
      <c r="AC11" s="598" t="e">
        <f t="shared" si="17"/>
        <v>#VALUE!</v>
      </c>
      <c r="AD11" s="598" t="e">
        <f t="shared" si="18"/>
        <v>#VALUE!</v>
      </c>
      <c r="AE11" s="598" t="e">
        <f t="shared" si="19"/>
        <v>#VALUE!</v>
      </c>
      <c r="AF11" s="598" t="e">
        <f t="shared" si="20"/>
        <v>#VALUE!</v>
      </c>
      <c r="AG11" s="598" t="e">
        <f t="shared" si="21"/>
        <v>#VALUE!</v>
      </c>
      <c r="AH11" s="597" t="str">
        <f>IF(COUNTA(F11:G11:I11)&lt;3,"",(IF(AC11=TRUE,$AC$5,IF(AD11=TRUE,$AD$5,IF(AE11=TRUE,$AE$5,IF(AF11=TRUE,$AF$5,IF(AG11=TRUE,$AG$5,"Aucune")))))))</f>
        <v/>
      </c>
      <c r="AI11" s="598" t="e">
        <f t="shared" si="22"/>
        <v>#VALUE!</v>
      </c>
      <c r="AJ11" s="598" t="e">
        <f t="shared" si="23"/>
        <v>#VALUE!</v>
      </c>
      <c r="AK11" s="598" t="e">
        <f t="shared" si="43"/>
        <v>#VALUE!</v>
      </c>
      <c r="AL11" s="598" t="e">
        <f t="shared" si="44"/>
        <v>#VALUE!</v>
      </c>
      <c r="AM11" s="598" t="e">
        <f t="shared" si="25"/>
        <v>#VALUE!</v>
      </c>
      <c r="AN11" s="597" t="str">
        <f>IF(COUNTA(F11:G11:I11)&lt;3,"",(IF(AI11=TRUE,$AI$5,IF(AJ11=TRUE,$AJ$5,IF(AK11=TRUE,$AK$5,IF(AL11=TRUE,$AL$5,IF(AM11=TRUE,$AM$5,"Aucune")))))))</f>
        <v/>
      </c>
      <c r="AO11" s="598" t="e">
        <f t="shared" si="26"/>
        <v>#VALUE!</v>
      </c>
      <c r="AP11" s="598" t="e">
        <f t="shared" si="27"/>
        <v>#VALUE!</v>
      </c>
      <c r="AQ11" s="598" t="e">
        <f t="shared" si="28"/>
        <v>#VALUE!</v>
      </c>
      <c r="AR11" s="597" t="str">
        <f>IF(COUNTA(F11:G11:I11)&lt;3,"",(IF(AO11=TRUE,$AO$5,IF(AP11=TRUE,$AP$5,IF(AQ11=TRUE,$AQ$5,"Aucune action requise")))))</f>
        <v/>
      </c>
      <c r="AS11" s="598" t="e">
        <f t="shared" si="29"/>
        <v>#VALUE!</v>
      </c>
      <c r="AT11" s="598" t="e">
        <f t="shared" si="30"/>
        <v>#VALUE!</v>
      </c>
      <c r="AU11" s="598" t="e">
        <f t="shared" si="31"/>
        <v>#VALUE!</v>
      </c>
      <c r="AV11" s="598" t="e">
        <f t="shared" si="32"/>
        <v>#VALUE!</v>
      </c>
      <c r="AW11" s="597"/>
      <c r="AX11" s="597"/>
      <c r="AY11" s="601"/>
      <c r="AZ11" s="157"/>
    </row>
    <row r="12" spans="1:52" s="122" customFormat="1" ht="163" customHeight="1" thickBot="1">
      <c r="A12" s="121"/>
      <c r="B12" s="460">
        <v>10.6</v>
      </c>
      <c r="C12" s="462" t="s">
        <v>255</v>
      </c>
      <c r="D12" s="462" t="s">
        <v>256</v>
      </c>
      <c r="E12" s="480"/>
      <c r="F12" s="31"/>
      <c r="G12" s="32"/>
      <c r="H12" s="32"/>
      <c r="I12" s="33"/>
      <c r="J12" s="33"/>
      <c r="K12" s="124" t="str">
        <f t="shared" si="0"/>
        <v/>
      </c>
      <c r="L12" s="280">
        <f t="shared" si="33"/>
        <v>0</v>
      </c>
      <c r="M12" s="280" t="b">
        <f t="shared" si="34"/>
        <v>0</v>
      </c>
      <c r="N12" s="280" t="b">
        <f t="shared" si="35"/>
        <v>0</v>
      </c>
      <c r="O12" s="280" t="b">
        <f t="shared" si="36"/>
        <v>0</v>
      </c>
      <c r="P12" s="280" t="b">
        <f t="shared" si="37"/>
        <v>0</v>
      </c>
      <c r="Q12" s="280" t="b">
        <f t="shared" si="38"/>
        <v>0</v>
      </c>
      <c r="R12" s="280" t="b">
        <f t="shared" si="39"/>
        <v>0</v>
      </c>
      <c r="S12" s="280" t="b">
        <f t="shared" si="40"/>
        <v>0</v>
      </c>
      <c r="T12" s="281" t="str">
        <f t="shared" si="41"/>
        <v/>
      </c>
      <c r="U12" s="282" t="str">
        <f t="shared" si="42"/>
        <v/>
      </c>
      <c r="V12" s="125" t="e">
        <f t="shared" si="11"/>
        <v>#VALUE!</v>
      </c>
      <c r="W12" s="280" t="e">
        <f t="shared" si="12"/>
        <v>#VALUE!</v>
      </c>
      <c r="X12" s="280" t="e">
        <f t="shared" si="13"/>
        <v>#VALUE!</v>
      </c>
      <c r="Y12" s="280" t="e">
        <f t="shared" si="14"/>
        <v>#VALUE!</v>
      </c>
      <c r="Z12" s="280" t="e">
        <f t="shared" si="15"/>
        <v>#VALUE!</v>
      </c>
      <c r="AA12" s="280" t="e">
        <f t="shared" si="16"/>
        <v>#VALUE!</v>
      </c>
      <c r="AB12" s="283" t="str">
        <f>IF(COUNTA(F12:G12:I12)&lt;3,"",(IF(W12=TRUE,$W$5,IF(X12=TRUE,$X$5,IF(Y12=TRUE,$Y$5,IF(Z12=TRUE,$Z$5,"Non"))))))</f>
        <v/>
      </c>
      <c r="AC12" s="280" t="e">
        <f t="shared" si="17"/>
        <v>#VALUE!</v>
      </c>
      <c r="AD12" s="280" t="e">
        <f t="shared" si="18"/>
        <v>#VALUE!</v>
      </c>
      <c r="AE12" s="280" t="e">
        <f t="shared" si="19"/>
        <v>#VALUE!</v>
      </c>
      <c r="AF12" s="280" t="e">
        <f t="shared" si="20"/>
        <v>#VALUE!</v>
      </c>
      <c r="AG12" s="280" t="e">
        <f t="shared" si="21"/>
        <v>#VALUE!</v>
      </c>
      <c r="AH12" s="283" t="str">
        <f>IF(COUNTA(F12:G12:I12)&lt;3,"",(IF(AC12=TRUE,$AC$5,IF(AD12=TRUE,$AD$5,IF(AE12=TRUE,$AE$5,IF(AF12=TRUE,$AF$5,IF(AG12=TRUE,$AG$5,"Aucune")))))))</f>
        <v/>
      </c>
      <c r="AI12" s="280" t="e">
        <f t="shared" si="22"/>
        <v>#VALUE!</v>
      </c>
      <c r="AJ12" s="280" t="e">
        <f t="shared" si="23"/>
        <v>#VALUE!</v>
      </c>
      <c r="AK12" s="280" t="e">
        <f t="shared" si="43"/>
        <v>#VALUE!</v>
      </c>
      <c r="AL12" s="280" t="e">
        <f t="shared" si="44"/>
        <v>#VALUE!</v>
      </c>
      <c r="AM12" s="280" t="e">
        <f t="shared" si="25"/>
        <v>#VALUE!</v>
      </c>
      <c r="AN12" s="283" t="str">
        <f>IF(COUNTA(F12:G12:I12)&lt;3,"",(IF(AI12=TRUE,$AI$5,IF(AJ12=TRUE,$AJ$5,IF(AK12=TRUE,$AK$5,IF(AL12=TRUE,$AL$5,IF(AM12=TRUE,$AM$5,"Aucune")))))))</f>
        <v/>
      </c>
      <c r="AO12" s="280" t="e">
        <f t="shared" si="26"/>
        <v>#VALUE!</v>
      </c>
      <c r="AP12" s="280" t="e">
        <f t="shared" si="27"/>
        <v>#VALUE!</v>
      </c>
      <c r="AQ12" s="280" t="e">
        <f t="shared" si="28"/>
        <v>#VALUE!</v>
      </c>
      <c r="AR12" s="283" t="str">
        <f>IF(COUNTA(F12:G12:I12)&lt;3,"",(IF(AO12=TRUE,$AO$5,IF(AP12=TRUE,$AP$5,IF(AQ12=TRUE,$AQ$5,"Aucune action requise")))))</f>
        <v/>
      </c>
      <c r="AS12" s="280" t="e">
        <f t="shared" si="29"/>
        <v>#VALUE!</v>
      </c>
      <c r="AT12" s="280" t="e">
        <f t="shared" si="30"/>
        <v>#VALUE!</v>
      </c>
      <c r="AU12" s="280" t="e">
        <f t="shared" si="31"/>
        <v>#VALUE!</v>
      </c>
      <c r="AV12" s="280" t="e">
        <f t="shared" si="32"/>
        <v>#VALUE!</v>
      </c>
      <c r="AW12" s="283"/>
      <c r="AX12" s="80"/>
      <c r="AY12" s="473"/>
      <c r="AZ12" s="157"/>
    </row>
    <row r="13" spans="1:52" s="122" customFormat="1" ht="114" customHeight="1" thickBot="1">
      <c r="A13" s="121"/>
      <c r="B13" s="626">
        <v>10.7</v>
      </c>
      <c r="C13" s="627" t="s">
        <v>257</v>
      </c>
      <c r="D13" s="627"/>
      <c r="E13" s="628"/>
      <c r="F13" s="596"/>
      <c r="G13" s="596"/>
      <c r="H13" s="596"/>
      <c r="I13" s="596"/>
      <c r="J13" s="596"/>
      <c r="K13" s="597" t="str">
        <f t="shared" si="0"/>
        <v/>
      </c>
      <c r="L13" s="598">
        <f t="shared" si="33"/>
        <v>0</v>
      </c>
      <c r="M13" s="598" t="b">
        <f t="shared" si="34"/>
        <v>0</v>
      </c>
      <c r="N13" s="598" t="b">
        <f t="shared" si="35"/>
        <v>0</v>
      </c>
      <c r="O13" s="598" t="b">
        <f t="shared" si="36"/>
        <v>0</v>
      </c>
      <c r="P13" s="598" t="b">
        <f t="shared" si="37"/>
        <v>0</v>
      </c>
      <c r="Q13" s="598" t="b">
        <f t="shared" si="38"/>
        <v>0</v>
      </c>
      <c r="R13" s="598" t="b">
        <f t="shared" si="39"/>
        <v>0</v>
      </c>
      <c r="S13" s="598" t="b">
        <f t="shared" si="40"/>
        <v>0</v>
      </c>
      <c r="T13" s="599" t="str">
        <f t="shared" si="41"/>
        <v/>
      </c>
      <c r="U13" s="600" t="str">
        <f t="shared" si="42"/>
        <v/>
      </c>
      <c r="V13" s="598" t="e">
        <f t="shared" si="11"/>
        <v>#VALUE!</v>
      </c>
      <c r="W13" s="598" t="e">
        <f t="shared" si="12"/>
        <v>#VALUE!</v>
      </c>
      <c r="X13" s="598" t="e">
        <f t="shared" si="13"/>
        <v>#VALUE!</v>
      </c>
      <c r="Y13" s="598" t="e">
        <f t="shared" si="14"/>
        <v>#VALUE!</v>
      </c>
      <c r="Z13" s="598" t="e">
        <f t="shared" si="15"/>
        <v>#VALUE!</v>
      </c>
      <c r="AA13" s="598" t="e">
        <f t="shared" si="16"/>
        <v>#VALUE!</v>
      </c>
      <c r="AB13" s="597" t="str">
        <f>IF(COUNTA(F13:G13:I13)&lt;3,"",(IF(W13=TRUE,$W$5,IF(X13=TRUE,$X$5,IF(Y13=TRUE,$Y$5,IF(Z13=TRUE,$Z$5,"Non"))))))</f>
        <v/>
      </c>
      <c r="AC13" s="598" t="e">
        <f t="shared" si="17"/>
        <v>#VALUE!</v>
      </c>
      <c r="AD13" s="598" t="e">
        <f t="shared" si="18"/>
        <v>#VALUE!</v>
      </c>
      <c r="AE13" s="598" t="e">
        <f t="shared" si="19"/>
        <v>#VALUE!</v>
      </c>
      <c r="AF13" s="598" t="e">
        <f t="shared" si="20"/>
        <v>#VALUE!</v>
      </c>
      <c r="AG13" s="598" t="e">
        <f t="shared" si="21"/>
        <v>#VALUE!</v>
      </c>
      <c r="AH13" s="597" t="str">
        <f>IF(COUNTA(F13:G13:I13)&lt;3,"",(IF(AC13=TRUE,$AC$5,IF(AD13=TRUE,$AD$5,IF(AE13=TRUE,$AE$5,IF(AF13=TRUE,$AF$5,IF(AG13=TRUE,$AG$5,"Aucune")))))))</f>
        <v/>
      </c>
      <c r="AI13" s="598" t="e">
        <f t="shared" si="22"/>
        <v>#VALUE!</v>
      </c>
      <c r="AJ13" s="598" t="e">
        <f t="shared" si="23"/>
        <v>#VALUE!</v>
      </c>
      <c r="AK13" s="598" t="e">
        <f t="shared" si="43"/>
        <v>#VALUE!</v>
      </c>
      <c r="AL13" s="598" t="e">
        <f t="shared" si="44"/>
        <v>#VALUE!</v>
      </c>
      <c r="AM13" s="598" t="e">
        <f t="shared" si="25"/>
        <v>#VALUE!</v>
      </c>
      <c r="AN13" s="597" t="str">
        <f>IF(COUNTA(F13:G13:I13)&lt;3,"",(IF(AI13=TRUE,$AI$5,IF(AJ13=TRUE,$AJ$5,IF(AK13=TRUE,$AK$5,IF(AL13=TRUE,$AL$5,IF(AM13=TRUE,$AM$5,"Aucune")))))))</f>
        <v/>
      </c>
      <c r="AO13" s="598" t="e">
        <f t="shared" si="26"/>
        <v>#VALUE!</v>
      </c>
      <c r="AP13" s="598" t="e">
        <f t="shared" si="27"/>
        <v>#VALUE!</v>
      </c>
      <c r="AQ13" s="598" t="e">
        <f t="shared" si="28"/>
        <v>#VALUE!</v>
      </c>
      <c r="AR13" s="597" t="str">
        <f>IF(COUNTA(F13:G13:I13)&lt;3,"",(IF(AO13=TRUE,$AO$5,IF(AP13=TRUE,$AP$5,IF(AQ13=TRUE,$AQ$5,"Aucune action requise")))))</f>
        <v/>
      </c>
      <c r="AS13" s="598" t="e">
        <f t="shared" si="29"/>
        <v>#VALUE!</v>
      </c>
      <c r="AT13" s="598" t="e">
        <f t="shared" si="30"/>
        <v>#VALUE!</v>
      </c>
      <c r="AU13" s="598" t="e">
        <f t="shared" si="31"/>
        <v>#VALUE!</v>
      </c>
      <c r="AV13" s="598" t="e">
        <f t="shared" si="32"/>
        <v>#VALUE!</v>
      </c>
      <c r="AW13" s="597"/>
      <c r="AX13" s="597"/>
      <c r="AY13" s="601"/>
      <c r="AZ13" s="157"/>
    </row>
    <row r="14" spans="1:52" s="122" customFormat="1" ht="114" customHeight="1" thickBot="1">
      <c r="A14" s="121"/>
      <c r="B14" s="626" t="s">
        <v>258</v>
      </c>
      <c r="C14" s="627" t="s">
        <v>259</v>
      </c>
      <c r="D14" s="627"/>
      <c r="E14" s="628"/>
      <c r="F14" s="596"/>
      <c r="G14" s="596"/>
      <c r="H14" s="596"/>
      <c r="I14" s="596"/>
      <c r="J14" s="596"/>
      <c r="K14" s="597" t="str">
        <f t="shared" si="0"/>
        <v/>
      </c>
      <c r="L14" s="598">
        <f t="shared" si="33"/>
        <v>0</v>
      </c>
      <c r="M14" s="598" t="b">
        <f t="shared" si="34"/>
        <v>0</v>
      </c>
      <c r="N14" s="598" t="b">
        <f t="shared" si="35"/>
        <v>0</v>
      </c>
      <c r="O14" s="598" t="b">
        <f t="shared" si="36"/>
        <v>0</v>
      </c>
      <c r="P14" s="598" t="b">
        <f t="shared" si="37"/>
        <v>0</v>
      </c>
      <c r="Q14" s="598" t="b">
        <f t="shared" si="38"/>
        <v>0</v>
      </c>
      <c r="R14" s="598" t="b">
        <f t="shared" si="39"/>
        <v>0</v>
      </c>
      <c r="S14" s="598" t="b">
        <f t="shared" si="40"/>
        <v>0</v>
      </c>
      <c r="T14" s="599" t="str">
        <f t="shared" si="41"/>
        <v/>
      </c>
      <c r="U14" s="600" t="str">
        <f t="shared" si="42"/>
        <v/>
      </c>
      <c r="V14" s="598" t="e">
        <f t="shared" si="11"/>
        <v>#VALUE!</v>
      </c>
      <c r="W14" s="598" t="e">
        <f t="shared" si="12"/>
        <v>#VALUE!</v>
      </c>
      <c r="X14" s="598" t="e">
        <f t="shared" si="13"/>
        <v>#VALUE!</v>
      </c>
      <c r="Y14" s="598" t="e">
        <f t="shared" si="14"/>
        <v>#VALUE!</v>
      </c>
      <c r="Z14" s="598" t="e">
        <f t="shared" si="15"/>
        <v>#VALUE!</v>
      </c>
      <c r="AA14" s="598" t="e">
        <f t="shared" si="16"/>
        <v>#VALUE!</v>
      </c>
      <c r="AB14" s="597" t="str">
        <f>IF(COUNTA(F14:G14:I14)&lt;3,"",(IF(W14=TRUE,$W$5,IF(X14=TRUE,$X$5,IF(Y14=TRUE,$Y$5,IF(Z14=TRUE,$Z$5,"Non"))))))</f>
        <v/>
      </c>
      <c r="AC14" s="598" t="e">
        <f t="shared" si="17"/>
        <v>#VALUE!</v>
      </c>
      <c r="AD14" s="598" t="e">
        <f t="shared" si="18"/>
        <v>#VALUE!</v>
      </c>
      <c r="AE14" s="598" t="e">
        <f t="shared" si="19"/>
        <v>#VALUE!</v>
      </c>
      <c r="AF14" s="598" t="e">
        <f t="shared" si="20"/>
        <v>#VALUE!</v>
      </c>
      <c r="AG14" s="598" t="e">
        <f t="shared" si="21"/>
        <v>#VALUE!</v>
      </c>
      <c r="AH14" s="597" t="str">
        <f>IF(COUNTA(F14:G14:I14)&lt;3,"",(IF(AC14=TRUE,$AC$5,IF(AD14=TRUE,$AD$5,IF(AE14=TRUE,$AE$5,IF(AF14=TRUE,$AF$5,IF(AG14=TRUE,$AG$5,"Aucune")))))))</f>
        <v/>
      </c>
      <c r="AI14" s="598" t="e">
        <f t="shared" si="22"/>
        <v>#VALUE!</v>
      </c>
      <c r="AJ14" s="598" t="e">
        <f t="shared" si="23"/>
        <v>#VALUE!</v>
      </c>
      <c r="AK14" s="598" t="e">
        <f t="shared" si="43"/>
        <v>#VALUE!</v>
      </c>
      <c r="AL14" s="598" t="e">
        <f t="shared" si="44"/>
        <v>#VALUE!</v>
      </c>
      <c r="AM14" s="598" t="e">
        <f t="shared" si="25"/>
        <v>#VALUE!</v>
      </c>
      <c r="AN14" s="597" t="str">
        <f>IF(COUNTA(F14:G14:I14)&lt;3,"",(IF(AI14=TRUE,$AI$5,IF(AJ14=TRUE,$AJ$5,IF(AK14=TRUE,$AK$5,IF(AL14=TRUE,$AL$5,IF(AM14=TRUE,$AM$5,"Aucune")))))))</f>
        <v/>
      </c>
      <c r="AO14" s="598" t="e">
        <f t="shared" si="26"/>
        <v>#VALUE!</v>
      </c>
      <c r="AP14" s="598" t="e">
        <f t="shared" si="27"/>
        <v>#VALUE!</v>
      </c>
      <c r="AQ14" s="598" t="e">
        <f t="shared" si="28"/>
        <v>#VALUE!</v>
      </c>
      <c r="AR14" s="597" t="str">
        <f>IF(COUNTA(F14:G14:I14)&lt;3,"",(IF(AO14=TRUE,$AO$5,IF(AP14=TRUE,$AP$5,IF(AQ14=TRUE,$AQ$5,"Aucune action requise")))))</f>
        <v/>
      </c>
      <c r="AS14" s="598" t="e">
        <f t="shared" si="29"/>
        <v>#VALUE!</v>
      </c>
      <c r="AT14" s="598" t="e">
        <f t="shared" si="30"/>
        <v>#VALUE!</v>
      </c>
      <c r="AU14" s="598" t="e">
        <f t="shared" si="31"/>
        <v>#VALUE!</v>
      </c>
      <c r="AV14" s="598" t="e">
        <f t="shared" si="32"/>
        <v>#VALUE!</v>
      </c>
      <c r="AW14" s="597"/>
      <c r="AX14" s="597"/>
      <c r="AY14" s="601"/>
      <c r="AZ14" s="157"/>
    </row>
    <row r="15" spans="1:52" s="122" customFormat="1" ht="114" customHeight="1" thickBot="1">
      <c r="A15" s="121"/>
      <c r="B15" s="626" t="s">
        <v>260</v>
      </c>
      <c r="C15" s="627" t="s">
        <v>261</v>
      </c>
      <c r="D15" s="627"/>
      <c r="E15" s="628"/>
      <c r="F15" s="596"/>
      <c r="G15" s="596"/>
      <c r="H15" s="596"/>
      <c r="I15" s="596"/>
      <c r="J15" s="596"/>
      <c r="K15" s="597" t="str">
        <f t="shared" si="0"/>
        <v/>
      </c>
      <c r="L15" s="598">
        <f t="shared" si="1"/>
        <v>0</v>
      </c>
      <c r="M15" s="598" t="b">
        <f t="shared" si="2"/>
        <v>0</v>
      </c>
      <c r="N15" s="598" t="b">
        <f t="shared" si="3"/>
        <v>0</v>
      </c>
      <c r="O15" s="598" t="b">
        <f t="shared" si="4"/>
        <v>0</v>
      </c>
      <c r="P15" s="598" t="b">
        <f t="shared" si="5"/>
        <v>0</v>
      </c>
      <c r="Q15" s="598" t="b">
        <f t="shared" si="6"/>
        <v>0</v>
      </c>
      <c r="R15" s="598" t="b">
        <f t="shared" si="7"/>
        <v>0</v>
      </c>
      <c r="S15" s="598" t="b">
        <f t="shared" si="8"/>
        <v>0</v>
      </c>
      <c r="T15" s="599" t="str">
        <f t="shared" si="41"/>
        <v/>
      </c>
      <c r="U15" s="600" t="str">
        <f t="shared" si="42"/>
        <v/>
      </c>
      <c r="V15" s="598" t="e">
        <f t="shared" si="11"/>
        <v>#VALUE!</v>
      </c>
      <c r="W15" s="598" t="e">
        <f t="shared" si="12"/>
        <v>#VALUE!</v>
      </c>
      <c r="X15" s="598" t="e">
        <f t="shared" si="13"/>
        <v>#VALUE!</v>
      </c>
      <c r="Y15" s="598" t="e">
        <f t="shared" si="14"/>
        <v>#VALUE!</v>
      </c>
      <c r="Z15" s="598" t="e">
        <f t="shared" si="15"/>
        <v>#VALUE!</v>
      </c>
      <c r="AA15" s="598" t="e">
        <f t="shared" si="16"/>
        <v>#VALUE!</v>
      </c>
      <c r="AB15" s="597" t="str">
        <f>IF(COUNTA(F15:G15:I15)&lt;3,"",(IF(W15=TRUE,$W$5,IF(X15=TRUE,$X$5,IF(Y15=TRUE,$Y$5,IF(Z15=TRUE,$Z$5,"Non"))))))</f>
        <v/>
      </c>
      <c r="AC15" s="598" t="e">
        <f t="shared" si="17"/>
        <v>#VALUE!</v>
      </c>
      <c r="AD15" s="598" t="e">
        <f t="shared" si="18"/>
        <v>#VALUE!</v>
      </c>
      <c r="AE15" s="598" t="e">
        <f t="shared" si="19"/>
        <v>#VALUE!</v>
      </c>
      <c r="AF15" s="598" t="e">
        <f t="shared" si="20"/>
        <v>#VALUE!</v>
      </c>
      <c r="AG15" s="598" t="e">
        <f t="shared" si="21"/>
        <v>#VALUE!</v>
      </c>
      <c r="AH15" s="597" t="str">
        <f>IF(COUNTA(F15:G15:I15)&lt;3,"",(IF(AC15=TRUE,$AC$5,IF(AD15=TRUE,$AD$5,IF(AE15=TRUE,$AE$5,IF(AF15=TRUE,$AF$5,IF(AG15=TRUE,$AG$5,"Aucune")))))))</f>
        <v/>
      </c>
      <c r="AI15" s="598" t="e">
        <f t="shared" si="22"/>
        <v>#VALUE!</v>
      </c>
      <c r="AJ15" s="598" t="e">
        <f t="shared" si="23"/>
        <v>#VALUE!</v>
      </c>
      <c r="AK15" s="598" t="e">
        <f t="shared" si="24"/>
        <v>#VALUE!</v>
      </c>
      <c r="AL15" s="598" t="e">
        <f t="shared" ref="AL15:AL16" si="45">OR(V15=44,V15=32,V15=33,V15=34)</f>
        <v>#VALUE!</v>
      </c>
      <c r="AM15" s="598" t="e">
        <f t="shared" si="25"/>
        <v>#VALUE!</v>
      </c>
      <c r="AN15" s="597" t="str">
        <f>IF(COUNTA(F15:G15:I15)&lt;3,"",(IF(AI15=TRUE,$AI$5,IF(AJ15=TRUE,$AJ$5,IF(AK15=TRUE,$AK$5,IF(AL15=TRUE,$AL$5,IF(AM15=TRUE,$AM$5,"Aucune")))))))</f>
        <v/>
      </c>
      <c r="AO15" s="598" t="e">
        <f t="shared" si="26"/>
        <v>#VALUE!</v>
      </c>
      <c r="AP15" s="598" t="e">
        <f t="shared" si="27"/>
        <v>#VALUE!</v>
      </c>
      <c r="AQ15" s="598" t="e">
        <f t="shared" si="28"/>
        <v>#VALUE!</v>
      </c>
      <c r="AR15" s="597" t="str">
        <f>IF(COUNTA(F15:G15:I15)&lt;3,"",(IF(AO15=TRUE,$AO$5,IF(AP15=TRUE,$AP$5,IF(AQ15=TRUE,$AQ$5,"Aucune action requise")))))</f>
        <v/>
      </c>
      <c r="AS15" s="598" t="e">
        <f t="shared" si="29"/>
        <v>#VALUE!</v>
      </c>
      <c r="AT15" s="598" t="e">
        <f t="shared" si="30"/>
        <v>#VALUE!</v>
      </c>
      <c r="AU15" s="598" t="e">
        <f t="shared" si="31"/>
        <v>#VALUE!</v>
      </c>
      <c r="AV15" s="598" t="e">
        <f t="shared" si="32"/>
        <v>#VALUE!</v>
      </c>
      <c r="AW15" s="597" t="str">
        <f>IF(COUNTA(F15:G15:I15)&lt;3,"",(IF(AS15=TRUE,$AS$5,IF(AT15=TRUE,$AT$5,IF(AU15=TRUE,$AU$5,IF(AV15=TRUE,$AV$5,"Aucun"))))))</f>
        <v/>
      </c>
      <c r="AX15" s="597"/>
      <c r="AY15" s="601"/>
      <c r="AZ15" s="157"/>
    </row>
    <row r="16" spans="1:52" s="122" customFormat="1" ht="114" customHeight="1" thickBot="1">
      <c r="A16" s="121"/>
      <c r="B16" s="626" t="s">
        <v>262</v>
      </c>
      <c r="C16" s="627" t="s">
        <v>263</v>
      </c>
      <c r="D16" s="627"/>
      <c r="E16" s="628"/>
      <c r="F16" s="596"/>
      <c r="G16" s="596"/>
      <c r="H16" s="596"/>
      <c r="I16" s="596"/>
      <c r="J16" s="596"/>
      <c r="K16" s="597" t="str">
        <f t="shared" si="0"/>
        <v/>
      </c>
      <c r="L16" s="598">
        <f t="shared" si="1"/>
        <v>0</v>
      </c>
      <c r="M16" s="598" t="b">
        <f t="shared" si="2"/>
        <v>0</v>
      </c>
      <c r="N16" s="598" t="b">
        <f t="shared" si="3"/>
        <v>0</v>
      </c>
      <c r="O16" s="598" t="b">
        <f t="shared" si="4"/>
        <v>0</v>
      </c>
      <c r="P16" s="598" t="b">
        <f t="shared" si="5"/>
        <v>0</v>
      </c>
      <c r="Q16" s="598" t="b">
        <f t="shared" si="6"/>
        <v>0</v>
      </c>
      <c r="R16" s="598" t="b">
        <f t="shared" si="7"/>
        <v>0</v>
      </c>
      <c r="S16" s="598" t="b">
        <f t="shared" si="8"/>
        <v>0</v>
      </c>
      <c r="T16" s="599" t="str">
        <f t="shared" si="41"/>
        <v/>
      </c>
      <c r="U16" s="600" t="str">
        <f t="shared" si="42"/>
        <v/>
      </c>
      <c r="V16" s="598" t="e">
        <f t="shared" si="11"/>
        <v>#VALUE!</v>
      </c>
      <c r="W16" s="598" t="e">
        <f t="shared" si="12"/>
        <v>#VALUE!</v>
      </c>
      <c r="X16" s="598" t="e">
        <f t="shared" si="13"/>
        <v>#VALUE!</v>
      </c>
      <c r="Y16" s="598" t="e">
        <f t="shared" si="14"/>
        <v>#VALUE!</v>
      </c>
      <c r="Z16" s="598" t="e">
        <f t="shared" si="15"/>
        <v>#VALUE!</v>
      </c>
      <c r="AA16" s="598" t="e">
        <f t="shared" si="16"/>
        <v>#VALUE!</v>
      </c>
      <c r="AB16" s="597" t="str">
        <f>IF(COUNTA(F16:G16:I16)&lt;3,"",(IF(W16=TRUE,$W$5,IF(X16=TRUE,$X$5,IF(Y16=TRUE,$Y$5,IF(Z16=TRUE,$Z$5,"Non"))))))</f>
        <v/>
      </c>
      <c r="AC16" s="598" t="e">
        <f t="shared" si="17"/>
        <v>#VALUE!</v>
      </c>
      <c r="AD16" s="598" t="e">
        <f t="shared" si="18"/>
        <v>#VALUE!</v>
      </c>
      <c r="AE16" s="598" t="e">
        <f t="shared" si="19"/>
        <v>#VALUE!</v>
      </c>
      <c r="AF16" s="598" t="e">
        <f t="shared" si="20"/>
        <v>#VALUE!</v>
      </c>
      <c r="AG16" s="598" t="e">
        <f t="shared" si="21"/>
        <v>#VALUE!</v>
      </c>
      <c r="AH16" s="597" t="str">
        <f>IF(COUNTA(F16:G16:I16)&lt;3,"",(IF(AC16=TRUE,$AC$5,IF(AD16=TRUE,$AD$5,IF(AE16=TRUE,$AE$5,IF(AF16=TRUE,$AF$5,IF(AG16=TRUE,$AG$5,"Aucune")))))))</f>
        <v/>
      </c>
      <c r="AI16" s="598" t="e">
        <f t="shared" si="22"/>
        <v>#VALUE!</v>
      </c>
      <c r="AJ16" s="598" t="e">
        <f t="shared" si="23"/>
        <v>#VALUE!</v>
      </c>
      <c r="AK16" s="598" t="e">
        <f t="shared" si="24"/>
        <v>#VALUE!</v>
      </c>
      <c r="AL16" s="598" t="e">
        <f t="shared" si="45"/>
        <v>#VALUE!</v>
      </c>
      <c r="AM16" s="598" t="e">
        <f t="shared" si="25"/>
        <v>#VALUE!</v>
      </c>
      <c r="AN16" s="597" t="str">
        <f>IF(COUNTA(F16:G16:I16)&lt;3,"",(IF(AI16=TRUE,$AI$5,IF(AJ16=TRUE,$AJ$5,IF(AK16=TRUE,$AK$5,IF(AL16=TRUE,$AL$5,IF(AM16=TRUE,$AM$5,"Aucune")))))))</f>
        <v/>
      </c>
      <c r="AO16" s="598" t="e">
        <f t="shared" si="26"/>
        <v>#VALUE!</v>
      </c>
      <c r="AP16" s="598" t="e">
        <f t="shared" si="27"/>
        <v>#VALUE!</v>
      </c>
      <c r="AQ16" s="598" t="e">
        <f t="shared" si="28"/>
        <v>#VALUE!</v>
      </c>
      <c r="AR16" s="597" t="str">
        <f>IF(COUNTA(F16:G16:I16)&lt;3,"",(IF(AO16=TRUE,$AO$5,IF(AP16=TRUE,$AP$5,IF(AQ16=TRUE,$AQ$5,"Aucune action requise")))))</f>
        <v/>
      </c>
      <c r="AS16" s="598" t="e">
        <f t="shared" si="29"/>
        <v>#VALUE!</v>
      </c>
      <c r="AT16" s="598" t="e">
        <f t="shared" si="30"/>
        <v>#VALUE!</v>
      </c>
      <c r="AU16" s="598" t="e">
        <f t="shared" si="31"/>
        <v>#VALUE!</v>
      </c>
      <c r="AV16" s="598" t="e">
        <f t="shared" si="32"/>
        <v>#VALUE!</v>
      </c>
      <c r="AW16" s="597" t="str">
        <f>IF(COUNTA(F16:G16:I16)&lt;3,"",(IF(AS16=TRUE,$AS$5,IF(AT16=TRUE,$AT$5,IF(AU16=TRUE,$AU$5,IF(AV16=TRUE,$AV$5,"Aucun"))))))</f>
        <v/>
      </c>
      <c r="AX16" s="597"/>
      <c r="AY16" s="601"/>
      <c r="AZ16" s="158"/>
    </row>
  </sheetData>
  <mergeCells count="8">
    <mergeCell ref="B2:H2"/>
    <mergeCell ref="B6:AZ6"/>
    <mergeCell ref="B3:AZ3"/>
    <mergeCell ref="B4:C5"/>
    <mergeCell ref="E4:F4"/>
    <mergeCell ref="G4:H4"/>
    <mergeCell ref="I4:J4"/>
    <mergeCell ref="AY4:AZ4"/>
  </mergeCells>
  <conditionalFormatting sqref="A4 E7:E16 J7:J16">
    <cfRule type="expression" dxfId="1149" priority="300">
      <formula>FIND("Réagir",B4)</formula>
    </cfRule>
    <cfRule type="expression" dxfId="1148" priority="299">
      <formula>FIND("Agir",B4)</formula>
    </cfRule>
  </conditionalFormatting>
  <conditionalFormatting sqref="A4 J7:J16 E7:E16">
    <cfRule type="expression" dxfId="1147" priority="298" stopIfTrue="1">
      <formula>ISTEXT(A4)</formula>
    </cfRule>
  </conditionalFormatting>
  <conditionalFormatting sqref="A4">
    <cfRule type="expression" dxfId="1146" priority="297">
      <formula>FIND("Réagir",B4)</formula>
    </cfRule>
    <cfRule type="expression" dxfId="1145" priority="296">
      <formula>FIND("Agir",B4)</formula>
    </cfRule>
    <cfRule type="expression" dxfId="1144" priority="295" stopIfTrue="1">
      <formula>ISTEXT(A4)</formula>
    </cfRule>
    <cfRule type="expression" dxfId="1143" priority="294">
      <formula>FIND("Réagir",B4)</formula>
    </cfRule>
    <cfRule type="expression" dxfId="1142" priority="293">
      <formula>FIND("Agir",B4)</formula>
    </cfRule>
    <cfRule type="expression" dxfId="1141" priority="292" stopIfTrue="1">
      <formula>ISTEXT(A4)</formula>
    </cfRule>
  </conditionalFormatting>
  <conditionalFormatting sqref="E7:E16">
    <cfRule type="expression" dxfId="1140" priority="237">
      <formula>FIND("Conforter",G7)</formula>
    </cfRule>
    <cfRule type="expression" dxfId="1139" priority="236" stopIfTrue="1">
      <formula>ISTEXT(E7)</formula>
    </cfRule>
  </conditionalFormatting>
  <conditionalFormatting sqref="E15:E16">
    <cfRule type="expression" dxfId="1138" priority="229">
      <formula>FIND("Conforter",G15)</formula>
    </cfRule>
    <cfRule type="expression" dxfId="1137" priority="228" stopIfTrue="1">
      <formula>ISTEXT(E15)</formula>
    </cfRule>
  </conditionalFormatting>
  <conditionalFormatting sqref="G7:I16">
    <cfRule type="expression" dxfId="1136" priority="287" stopIfTrue="1">
      <formula>ISTEXT(G7)</formula>
    </cfRule>
    <cfRule type="expression" dxfId="1135" priority="288">
      <formula>FIND("Conforter",J7)</formula>
    </cfRule>
  </conditionalFormatting>
  <conditionalFormatting sqref="H7:I16">
    <cfRule type="expression" dxfId="1134" priority="284" stopIfTrue="1">
      <formula>ISTEXT(H7)</formula>
    </cfRule>
    <cfRule type="expression" dxfId="1133" priority="285">
      <formula>FIND("Agir",J7)</formula>
    </cfRule>
    <cfRule type="expression" dxfId="1132" priority="286">
      <formula>FIND("Réagir",J7)</formula>
    </cfRule>
  </conditionalFormatting>
  <conditionalFormatting sqref="H15:I15 I16">
    <cfRule type="expression" dxfId="1131" priority="272">
      <formula>FIND("Conforter",K15)</formula>
    </cfRule>
  </conditionalFormatting>
  <conditionalFormatting sqref="H16:I16">
    <cfRule type="expression" dxfId="1130" priority="267">
      <formula>FIND("Conforter",K16)</formula>
    </cfRule>
    <cfRule type="expression" dxfId="1129" priority="266" stopIfTrue="1">
      <formula>ISTEXT(H16)</formula>
    </cfRule>
  </conditionalFormatting>
  <conditionalFormatting sqref="H15:J15">
    <cfRule type="expression" dxfId="1128" priority="271" stopIfTrue="1">
      <formula>ISTEXT(H15)</formula>
    </cfRule>
  </conditionalFormatting>
  <conditionalFormatting sqref="I16:J16">
    <cfRule type="expression" dxfId="1127" priority="268" stopIfTrue="1">
      <formula>ISTEXT(I16)</formula>
    </cfRule>
  </conditionalFormatting>
  <conditionalFormatting sqref="J7:J14">
    <cfRule type="expression" dxfId="1126" priority="250">
      <formula>FIND("Réagir",K7)</formula>
    </cfRule>
    <cfRule type="expression" dxfId="1125" priority="249">
      <formula>FIND("Agir",K7)</formula>
    </cfRule>
    <cfRule type="expression" dxfId="1124" priority="248" stopIfTrue="1">
      <formula>ISTEXT(J7)</formula>
    </cfRule>
  </conditionalFormatting>
  <conditionalFormatting sqref="J15">
    <cfRule type="expression" dxfId="1123" priority="274">
      <formula>FIND("Agir",K15)</formula>
    </cfRule>
    <cfRule type="expression" dxfId="1122" priority="275">
      <formula>FIND("Réagir",K15)</formula>
    </cfRule>
  </conditionalFormatting>
  <conditionalFormatting sqref="J16">
    <cfRule type="expression" dxfId="1121" priority="270">
      <formula>FIND("Réagir",K16)</formula>
    </cfRule>
    <cfRule type="expression" dxfId="1120" priority="269">
      <formula>FIND("Agir",K16)</formula>
    </cfRule>
  </conditionalFormatting>
  <conditionalFormatting sqref="J5:K5 AB5 AH5 AN5 AR5 AW5:AZ5">
    <cfRule type="containsText" dxfId="1119" priority="17" stopIfTrue="1" operator="containsText" text="Terme">
      <formula>NOT(ISERROR(SEARCH("Terme",J5)))</formula>
    </cfRule>
    <cfRule type="containsText" dxfId="1118" priority="16" stopIfTrue="1" operator="containsText" text="Seconde">
      <formula>NOT(ISERROR(SEARCH("Seconde",J5)))</formula>
    </cfRule>
    <cfRule type="containsText" dxfId="1117" priority="15" stopIfTrue="1" operator="containsText" text="Première">
      <formula>NOT(ISERROR(SEARCH("Première",J5)))</formula>
    </cfRule>
  </conditionalFormatting>
  <conditionalFormatting sqref="J7:K16 AB7:AB16 AH7:AH16 AN7:AN16 AR7:AR16 AW7:AZ16">
    <cfRule type="containsText" dxfId="1116" priority="290" stopIfTrue="1" operator="containsText" text="Seconde">
      <formula>NOT(ISERROR(SEARCH("Seconde",J7)))</formula>
    </cfRule>
    <cfRule type="containsText" dxfId="1115" priority="291" stopIfTrue="1" operator="containsText" text="Terme">
      <formula>NOT(ISERROR(SEARCH("Terme",J7)))</formula>
    </cfRule>
  </conditionalFormatting>
  <conditionalFormatting sqref="J7:K16 AW7:AZ16 AN7:AN16 AR7:AR16 AB7:AB16 AH7:AH16">
    <cfRule type="containsText" dxfId="1114" priority="289" stopIfTrue="1" operator="containsText" text="Première">
      <formula>NOT(ISERROR(SEARCH("Première",J7)))</formula>
    </cfRule>
  </conditionalFormatting>
  <conditionalFormatting sqref="K7:K16">
    <cfRule type="containsText" dxfId="1113" priority="281" stopIfTrue="1" operator="containsText" text="Non">
      <formula>NOT(ISERROR(SEARCH("Non",K7)))</formula>
    </cfRule>
    <cfRule type="containsText" dxfId="1112" priority="241" operator="containsText" text="Intervention prioritaire">
      <formula>NOT(ISERROR(SEARCH("Intervention prioritaire",K7)))</formula>
    </cfRule>
    <cfRule type="containsText" dxfId="1111" priority="242" stopIfTrue="1" operator="containsText" text="Non pertinent">
      <formula>NOT(ISERROR(SEARCH("Non pertinent",K7)))</formula>
    </cfRule>
    <cfRule type="containsText" dxfId="1110" priority="243" stopIfTrue="1" operator="containsText" text="consolidation">
      <formula>NOT(ISERROR(SEARCH("consolidation",K7)))</formula>
    </cfRule>
    <cfRule type="containsText" dxfId="1109" priority="244" stopIfTrue="1" operator="containsText" text="Non Prioritaire">
      <formula>NOT(ISERROR(SEARCH("Non Prioritaire",K7)))</formula>
    </cfRule>
    <cfRule type="containsText" dxfId="1108" priority="245" stopIfTrue="1" operator="containsText" text="Urgent">
      <formula>NOT(ISERROR(SEARCH("Urgent",K7)))</formula>
    </cfRule>
    <cfRule type="containsText" dxfId="1107" priority="246" stopIfTrue="1" operator="containsText" text="moyen">
      <formula>NOT(ISERROR(SEARCH("moyen",K7)))</formula>
    </cfRule>
    <cfRule type="containsText" dxfId="1106" priority="247" stopIfTrue="1" operator="containsText" text="long">
      <formula>NOT(ISERROR(SEARCH("long",K7)))</formula>
    </cfRule>
  </conditionalFormatting>
  <conditionalFormatting sqref="AB7:AB16">
    <cfRule type="expression" dxfId="1105" priority="184" stopIfTrue="1">
      <formula>ISTEXT(AB7)</formula>
    </cfRule>
    <cfRule type="expression" dxfId="1104" priority="185">
      <formula>FIND("Agir",AW7)</formula>
    </cfRule>
    <cfRule type="expression" dxfId="1103" priority="186">
      <formula>FIND("Réagir",AW7)</formula>
    </cfRule>
  </conditionalFormatting>
  <conditionalFormatting sqref="AH7:AH16 AN7:AN16 AR7:AR16 AW7:AW16">
    <cfRule type="expression" dxfId="1102" priority="182">
      <formula>FIND("Agir",#REF!)</formula>
    </cfRule>
    <cfRule type="expression" dxfId="1101" priority="183">
      <formula>FIND("Réagir",#REF!)</formula>
    </cfRule>
  </conditionalFormatting>
  <conditionalFormatting sqref="AH7:AH16">
    <cfRule type="expression" dxfId="1100" priority="173">
      <formula>FIND("Agir",#REF!)</formula>
    </cfRule>
    <cfRule type="expression" dxfId="1099" priority="172" stopIfTrue="1">
      <formula>ISTEXT(AH7)</formula>
    </cfRule>
    <cfRule type="expression" dxfId="1098" priority="174">
      <formula>FIND("Réagir",#REF!)</formula>
    </cfRule>
  </conditionalFormatting>
  <conditionalFormatting sqref="AN7:AN16 AR7:AR16 AW7:AW16 AH7:AH16">
    <cfRule type="expression" dxfId="1097" priority="181" stopIfTrue="1">
      <formula>ISTEXT(AH7)</formula>
    </cfRule>
  </conditionalFormatting>
  <conditionalFormatting sqref="AN7:AN16 AR7:AR16 AW7:AW16">
    <cfRule type="expression" dxfId="1096" priority="179">
      <formula>FIND("Agir",#REF!)</formula>
    </cfRule>
    <cfRule type="expression" dxfId="1095" priority="215">
      <formula>FIND("Réagir",#REF!)</formula>
    </cfRule>
    <cfRule type="expression" dxfId="1094" priority="214">
      <formula>FIND("Agir",#REF!)</formula>
    </cfRule>
    <cfRule type="expression" dxfId="1093" priority="180">
      <formula>FIND("Réagir",#REF!)</formula>
    </cfRule>
  </conditionalFormatting>
  <conditionalFormatting sqref="AR7:AR16 AN7:AN16 AW7:AW16">
    <cfRule type="expression" dxfId="1092" priority="213" stopIfTrue="1">
      <formula>ISTEXT(AN7)</formula>
    </cfRule>
  </conditionalFormatting>
  <conditionalFormatting sqref="AR7:AR16">
    <cfRule type="expression" dxfId="1091" priority="188">
      <formula>FIND("Agir",AW7)</formula>
    </cfRule>
    <cfRule type="expression" dxfId="1090" priority="189">
      <formula>FIND("Réagir",AW7)</formula>
    </cfRule>
    <cfRule type="expression" dxfId="1089" priority="208" stopIfTrue="1">
      <formula>ISTEXT(AR7)</formula>
    </cfRule>
    <cfRule type="expression" dxfId="1088" priority="187" stopIfTrue="1">
      <formula>ISTEXT(AR7)</formula>
    </cfRule>
    <cfRule type="expression" dxfId="1087" priority="209">
      <formula>FIND("Agir",AW7)</formula>
    </cfRule>
    <cfRule type="expression" dxfId="1086" priority="210">
      <formula>FIND("Réagir",AW7)</formula>
    </cfRule>
  </conditionalFormatting>
  <conditionalFormatting sqref="AR15:AR16">
    <cfRule type="expression" dxfId="1085" priority="201">
      <formula>FIND("Réagir",AW15)</formula>
    </cfRule>
    <cfRule type="expression" dxfId="1084" priority="200">
      <formula>FIND("Agir",AW15)</formula>
    </cfRule>
    <cfRule type="expression" dxfId="1083" priority="199" stopIfTrue="1">
      <formula>ISTEXT(AR15)</formula>
    </cfRule>
  </conditionalFormatting>
  <conditionalFormatting sqref="AW7:AW16 AN7:AN16 AR7:AR16">
    <cfRule type="expression" dxfId="1082" priority="178" stopIfTrue="1">
      <formula>ISTEXT(AN7)</formula>
    </cfRule>
  </conditionalFormatting>
  <conditionalFormatting sqref="AW7:AX16">
    <cfRule type="expression" dxfId="1081" priority="171">
      <formula>FIND("Réagir",#REF!)</formula>
    </cfRule>
    <cfRule type="expression" dxfId="1080" priority="170">
      <formula>FIND("Agir",#REF!)</formula>
    </cfRule>
  </conditionalFormatting>
  <conditionalFormatting sqref="AW7:AZ16">
    <cfRule type="expression" dxfId="1079" priority="169" stopIfTrue="1">
      <formula>ISTEXT(AW7)</formula>
    </cfRule>
  </conditionalFormatting>
  <conditionalFormatting sqref="AX4:AY4">
    <cfRule type="containsText" dxfId="1078" priority="14" stopIfTrue="1" operator="containsText" text="Terme">
      <formula>NOT(ISERROR(SEARCH("Terme",AX4)))</formula>
    </cfRule>
    <cfRule type="containsText" dxfId="1077" priority="13" stopIfTrue="1" operator="containsText" text="Seconde">
      <formula>NOT(ISERROR(SEARCH("Seconde",AX4)))</formula>
    </cfRule>
    <cfRule type="containsText" dxfId="1076" priority="12" stopIfTrue="1" operator="containsText" text="Première">
      <formula>NOT(ISERROR(SEARCH("Première",AX4)))</formula>
    </cfRule>
  </conditionalFormatting>
  <conditionalFormatting sqref="AY7:AZ16">
    <cfRule type="expression" dxfId="1075" priority="217">
      <formula>FIND("Agir",#REF!)</formula>
    </cfRule>
    <cfRule type="expression" dxfId="1074" priority="218">
      <formula>FIND("Réagir",#REF!)</formula>
    </cfRule>
  </conditionalFormatting>
  <dataValidations count="4">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G7:G16" xr:uid="{00000000-0002-0000-0B00-000000000000}">
      <formula1>$N$1:$Q$1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F7:F16" xr:uid="{00000000-0002-0000-0B00-000001000000}">
      <formula1>$M$1:$P$1</formula1>
    </dataValidation>
    <dataValidation type="list" allowBlank="1" showInputMessage="1" showErrorMessage="1" errorTitle="Valeur invalide" error="La valeur doit être contenue entre 1 et 4" promptTitle="Compétences" prompt="Valeur comprise entre 1 et 4_x000a_Les compétences pour cette cible sont : _x000a_1 - Exclusives au locale_x000a_2 - Partagées entre local et l'État_x000a_3 - À l'État, supporté par le local_x000a_4 - Exclusives à l'État" sqref="I8" xr:uid="{8F81A14B-18E2-47D8-90FC-E978CAD44CA4}">
      <formula1>$N$1:$R$1</formula1>
    </dataValidation>
    <dataValidation type="list" allowBlank="1" showInputMessage="1" showErrorMessage="1" errorTitle="Valeur invalide" error="La valeur doit être contenue entre 1 et 4" promptTitle="Compétences" prompt="Valeur comprise entre 1 et 5_x000a_Les compétences pour cette cible sont : _x000a_1 - Secteur publique échelle nationale_x000a_2 - Secteur public à l’échelle locale._x000a_3 - Secteur public (nationale et locale)_x000a_4 - Partagée entre les secteurs public et privé_x000a_5. Secteur privé. " sqref="I7 I9:I16" xr:uid="{0682A0A9-23E8-4078-8227-636D4DA079A6}">
      <formula1>$N$1:$R$1</formula1>
    </dataValidation>
  </dataValidations>
  <pageMargins left="0.7" right="0.7"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AZ16"/>
  <sheetViews>
    <sheetView topLeftCell="B9" zoomScale="120" zoomScaleNormal="120" workbookViewId="0">
      <selection activeCell="E16" sqref="E16"/>
    </sheetView>
  </sheetViews>
  <sheetFormatPr baseColWidth="10" defaultColWidth="10.5" defaultRowHeight="12"/>
  <cols>
    <col min="1" max="1" width="1.5" style="100" customWidth="1"/>
    <col min="2" max="2" width="5.5" style="141" bestFit="1" customWidth="1"/>
    <col min="3" max="4" width="83" style="142" customWidth="1"/>
    <col min="5" max="5" width="46" style="143" customWidth="1"/>
    <col min="6" max="6" width="9.83203125" style="100" customWidth="1"/>
    <col min="7" max="7" width="9.83203125" style="144" customWidth="1"/>
    <col min="8" max="8" width="46" style="143" customWidth="1"/>
    <col min="9" max="9" width="8.83203125" style="143" customWidth="1"/>
    <col min="10" max="10" width="45.5" style="143" customWidth="1"/>
    <col min="11" max="11" width="20.5" style="503" customWidth="1"/>
    <col min="12" max="12" width="6" style="503" hidden="1" customWidth="1"/>
    <col min="13" max="27" width="5.5" style="503" hidden="1" customWidth="1"/>
    <col min="28" max="28" width="20.5" style="503" hidden="1" customWidth="1"/>
    <col min="29" max="33" width="10.5" style="503" hidden="1" customWidth="1"/>
    <col min="34" max="34" width="20.5" style="503" hidden="1" customWidth="1"/>
    <col min="35" max="39" width="10.5" style="503" hidden="1" customWidth="1"/>
    <col min="40" max="40" width="20.5" style="503" hidden="1" customWidth="1"/>
    <col min="41" max="43" width="10.5" style="503" hidden="1" customWidth="1"/>
    <col min="44" max="44" width="20.5" style="503" hidden="1" customWidth="1"/>
    <col min="45" max="48" width="10.5" style="503" hidden="1" customWidth="1"/>
    <col min="49" max="49" width="20.5" style="503" hidden="1" customWidth="1"/>
    <col min="50" max="50" width="45.5" style="503" customWidth="1"/>
    <col min="51" max="51" width="45.5" style="143" customWidth="1"/>
    <col min="52" max="52" width="45.5" style="143" hidden="1" customWidth="1"/>
    <col min="53" max="16384" width="10.5" style="100"/>
  </cols>
  <sheetData>
    <row r="1" spans="1:52" s="95" customFormat="1" ht="14" thickBot="1">
      <c r="B1" s="96"/>
      <c r="C1" s="97"/>
      <c r="D1" s="97"/>
      <c r="E1" s="98"/>
      <c r="G1" s="99"/>
      <c r="H1" s="98"/>
      <c r="I1" s="98"/>
      <c r="J1" s="98"/>
      <c r="K1" s="490"/>
      <c r="L1" s="490"/>
      <c r="M1" s="490">
        <v>0</v>
      </c>
      <c r="N1" s="490">
        <v>1</v>
      </c>
      <c r="O1" s="490">
        <v>2</v>
      </c>
      <c r="P1" s="490">
        <v>3</v>
      </c>
      <c r="Q1" s="490">
        <v>4</v>
      </c>
      <c r="R1" s="490">
        <v>5</v>
      </c>
      <c r="S1" s="490"/>
      <c r="T1" s="490"/>
      <c r="U1" s="490"/>
      <c r="V1" s="490"/>
      <c r="W1" s="490"/>
      <c r="X1" s="490"/>
      <c r="Y1" s="490"/>
      <c r="Z1" s="490"/>
      <c r="AA1" s="490"/>
      <c r="AB1" s="491"/>
      <c r="AC1" s="490"/>
      <c r="AD1" s="490"/>
      <c r="AE1" s="490"/>
      <c r="AF1" s="490"/>
      <c r="AG1" s="490"/>
      <c r="AH1" s="491"/>
      <c r="AI1" s="490"/>
      <c r="AJ1" s="490"/>
      <c r="AK1" s="490"/>
      <c r="AL1" s="490"/>
      <c r="AM1" s="490"/>
      <c r="AN1" s="491"/>
      <c r="AO1" s="490"/>
      <c r="AP1" s="490"/>
      <c r="AQ1" s="490"/>
      <c r="AR1" s="491"/>
      <c r="AS1" s="490"/>
      <c r="AT1" s="490"/>
      <c r="AU1" s="490"/>
      <c r="AV1" s="490"/>
      <c r="AW1" s="491"/>
      <c r="AX1" s="490"/>
      <c r="AY1" s="98"/>
      <c r="AZ1" s="98"/>
    </row>
    <row r="2" spans="1:52" s="95" customFormat="1" ht="60" customHeight="1" thickBot="1">
      <c r="B2" s="676" t="s">
        <v>264</v>
      </c>
      <c r="C2" s="677"/>
      <c r="D2" s="677"/>
      <c r="E2" s="677"/>
      <c r="F2" s="677"/>
      <c r="G2" s="677"/>
      <c r="H2" s="678"/>
      <c r="I2" s="98"/>
      <c r="J2" s="98"/>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c r="AN2" s="490"/>
      <c r="AO2" s="490"/>
      <c r="AP2" s="490"/>
      <c r="AQ2" s="490"/>
      <c r="AR2" s="490"/>
      <c r="AS2" s="490"/>
      <c r="AT2" s="490"/>
      <c r="AU2" s="490"/>
      <c r="AV2" s="490"/>
      <c r="AW2" s="490"/>
      <c r="AX2" s="490"/>
      <c r="AY2" s="98"/>
      <c r="AZ2" s="98"/>
    </row>
    <row r="3" spans="1:52" s="95" customFormat="1" ht="17" thickBot="1">
      <c r="B3" s="682"/>
      <c r="C3" s="683"/>
      <c r="D3" s="683"/>
      <c r="E3" s="683"/>
      <c r="F3" s="683"/>
      <c r="G3" s="683"/>
      <c r="H3" s="683"/>
      <c r="I3" s="683"/>
      <c r="J3" s="683"/>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4"/>
      <c r="AP3" s="684"/>
      <c r="AQ3" s="684"/>
      <c r="AR3" s="684"/>
      <c r="AS3" s="684"/>
      <c r="AT3" s="684"/>
      <c r="AU3" s="684"/>
      <c r="AV3" s="684"/>
      <c r="AW3" s="684"/>
      <c r="AX3" s="683"/>
      <c r="AY3" s="683"/>
      <c r="AZ3" s="685"/>
    </row>
    <row r="4" spans="1:52" ht="21.75" customHeight="1">
      <c r="A4" s="95"/>
      <c r="B4" s="686"/>
      <c r="C4" s="687"/>
      <c r="D4" s="396"/>
      <c r="E4" s="690" t="s">
        <v>46</v>
      </c>
      <c r="F4" s="691"/>
      <c r="G4" s="692" t="s">
        <v>47</v>
      </c>
      <c r="H4" s="693"/>
      <c r="I4" s="694" t="s">
        <v>48</v>
      </c>
      <c r="J4" s="695"/>
      <c r="K4" s="178" t="s">
        <v>49</v>
      </c>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3"/>
      <c r="AX4" s="468"/>
      <c r="AY4" s="696" t="s">
        <v>50</v>
      </c>
      <c r="AZ4" s="697"/>
    </row>
    <row r="5" spans="1:52" s="117" customFormat="1" ht="168" customHeight="1" thickBot="1">
      <c r="A5" s="101"/>
      <c r="B5" s="688"/>
      <c r="C5" s="689"/>
      <c r="D5" s="434" t="s">
        <v>51</v>
      </c>
      <c r="E5" s="102" t="s">
        <v>52</v>
      </c>
      <c r="F5" s="103" t="s">
        <v>46</v>
      </c>
      <c r="G5" s="104" t="s">
        <v>47</v>
      </c>
      <c r="H5" s="105" t="s">
        <v>53</v>
      </c>
      <c r="I5" s="106" t="s">
        <v>54</v>
      </c>
      <c r="J5" s="107" t="s">
        <v>55</v>
      </c>
      <c r="K5" s="108" t="s">
        <v>56</v>
      </c>
      <c r="L5" s="494" t="s">
        <v>57</v>
      </c>
      <c r="M5" s="63" t="s">
        <v>5</v>
      </c>
      <c r="N5" s="64" t="s">
        <v>17</v>
      </c>
      <c r="O5" s="65" t="s">
        <v>24</v>
      </c>
      <c r="P5" s="66" t="s">
        <v>31</v>
      </c>
      <c r="Q5" s="67" t="s">
        <v>36</v>
      </c>
      <c r="R5" s="68" t="s">
        <v>41</v>
      </c>
      <c r="S5" s="69" t="s">
        <v>44</v>
      </c>
      <c r="T5" s="495" t="s">
        <v>58</v>
      </c>
      <c r="U5" s="495" t="s">
        <v>59</v>
      </c>
      <c r="V5" s="495" t="s">
        <v>60</v>
      </c>
      <c r="W5" s="495" t="s">
        <v>7</v>
      </c>
      <c r="X5" s="495" t="s">
        <v>18</v>
      </c>
      <c r="Y5" s="495" t="s">
        <v>19</v>
      </c>
      <c r="Z5" s="495" t="s">
        <v>32</v>
      </c>
      <c r="AA5" s="495" t="s">
        <v>8</v>
      </c>
      <c r="AB5" s="111" t="s">
        <v>6</v>
      </c>
      <c r="AC5" s="496" t="s">
        <v>61</v>
      </c>
      <c r="AD5" s="496" t="s">
        <v>62</v>
      </c>
      <c r="AE5" s="496" t="s">
        <v>20</v>
      </c>
      <c r="AF5" s="496" t="s">
        <v>37</v>
      </c>
      <c r="AG5" s="496" t="s">
        <v>38</v>
      </c>
      <c r="AH5" s="111" t="s">
        <v>9</v>
      </c>
      <c r="AI5" s="496" t="s">
        <v>63</v>
      </c>
      <c r="AJ5" s="496" t="s">
        <v>64</v>
      </c>
      <c r="AK5" s="496" t="s">
        <v>65</v>
      </c>
      <c r="AL5" s="496" t="s">
        <v>66</v>
      </c>
      <c r="AM5" s="496" t="s">
        <v>67</v>
      </c>
      <c r="AN5" s="111" t="s">
        <v>68</v>
      </c>
      <c r="AO5" s="496" t="s">
        <v>69</v>
      </c>
      <c r="AP5" s="496" t="s">
        <v>70</v>
      </c>
      <c r="AQ5" s="496" t="s">
        <v>71</v>
      </c>
      <c r="AR5" s="111" t="s">
        <v>72</v>
      </c>
      <c r="AS5" s="496" t="s">
        <v>73</v>
      </c>
      <c r="AT5" s="496" t="s">
        <v>74</v>
      </c>
      <c r="AU5" s="496" t="s">
        <v>75</v>
      </c>
      <c r="AV5" s="496" t="s">
        <v>76</v>
      </c>
      <c r="AW5" s="113" t="s">
        <v>77</v>
      </c>
      <c r="AX5" s="114" t="s">
        <v>78</v>
      </c>
      <c r="AY5" s="115" t="s">
        <v>79</v>
      </c>
      <c r="AZ5" s="116" t="s">
        <v>80</v>
      </c>
    </row>
    <row r="6" spans="1:52" s="146" customFormat="1" ht="31.5" customHeight="1" thickBot="1">
      <c r="A6" s="145"/>
      <c r="B6" s="711" t="s">
        <v>81</v>
      </c>
      <c r="C6" s="712"/>
      <c r="D6" s="712"/>
      <c r="E6" s="712"/>
      <c r="F6" s="712"/>
      <c r="G6" s="712"/>
      <c r="H6" s="712"/>
      <c r="I6" s="712"/>
      <c r="J6" s="712"/>
      <c r="K6" s="712"/>
      <c r="L6" s="712"/>
      <c r="M6" s="712"/>
      <c r="N6" s="712"/>
      <c r="O6" s="712"/>
      <c r="P6" s="712"/>
      <c r="Q6" s="712"/>
      <c r="R6" s="712"/>
      <c r="S6" s="712"/>
      <c r="T6" s="712"/>
      <c r="U6" s="712"/>
      <c r="V6" s="712"/>
      <c r="W6" s="712"/>
      <c r="X6" s="712"/>
      <c r="Y6" s="712"/>
      <c r="Z6" s="712"/>
      <c r="AA6" s="712"/>
      <c r="AB6" s="712"/>
      <c r="AC6" s="712"/>
      <c r="AD6" s="712"/>
      <c r="AE6" s="712"/>
      <c r="AF6" s="712"/>
      <c r="AG6" s="712"/>
      <c r="AH6" s="712"/>
      <c r="AI6" s="712"/>
      <c r="AJ6" s="712"/>
      <c r="AK6" s="712"/>
      <c r="AL6" s="712"/>
      <c r="AM6" s="712"/>
      <c r="AN6" s="712"/>
      <c r="AO6" s="712"/>
      <c r="AP6" s="712"/>
      <c r="AQ6" s="712"/>
      <c r="AR6" s="712"/>
      <c r="AS6" s="712"/>
      <c r="AT6" s="712"/>
      <c r="AU6" s="712"/>
      <c r="AV6" s="712"/>
      <c r="AW6" s="712"/>
      <c r="AX6" s="712"/>
      <c r="AY6" s="712"/>
      <c r="AZ6" s="714"/>
    </row>
    <row r="7" spans="1:52" s="122" customFormat="1" ht="114" customHeight="1">
      <c r="A7" s="121"/>
      <c r="B7" s="607">
        <v>11.1</v>
      </c>
      <c r="C7" s="594" t="s">
        <v>265</v>
      </c>
      <c r="D7" s="594"/>
      <c r="E7" s="596"/>
      <c r="F7" s="596"/>
      <c r="G7" s="596"/>
      <c r="H7" s="596"/>
      <c r="I7" s="596"/>
      <c r="J7" s="596"/>
      <c r="K7" s="597" t="str">
        <f t="shared" ref="K7:K16" si="0">T7</f>
        <v/>
      </c>
      <c r="L7" s="629">
        <f t="shared" ref="L7:L16" si="1">F7*10+G7</f>
        <v>0</v>
      </c>
      <c r="M7" s="629" t="b">
        <f t="shared" ref="M7:M16" si="2">OR(L7=31)</f>
        <v>0</v>
      </c>
      <c r="N7" s="629" t="b">
        <f t="shared" ref="N7:N16" si="3">OR(L7=21,L7=32)</f>
        <v>0</v>
      </c>
      <c r="O7" s="629" t="b">
        <f t="shared" ref="O7:O16" si="4">OR(L7=22,L7=33)</f>
        <v>0</v>
      </c>
      <c r="P7" s="629" t="b">
        <f t="shared" ref="P7:P16" si="5">OR(L7=11,L7=12)</f>
        <v>0</v>
      </c>
      <c r="Q7" s="629" t="b">
        <f t="shared" ref="Q7:Q16" si="6">OR(L7=23,L7=34)</f>
        <v>0</v>
      </c>
      <c r="R7" s="629" t="b">
        <f t="shared" ref="R7:R16" si="7">OR(L7=13,L7=14,L7=24)</f>
        <v>0</v>
      </c>
      <c r="S7" s="629" t="b">
        <f t="shared" ref="S7:S16" si="8">OR(L7=1,L7=2,L7=3,L7=4)</f>
        <v>0</v>
      </c>
      <c r="T7" s="630" t="str">
        <f t="shared" ref="T7:T16" si="9">IF(COUNTA(F7:G7)&lt;2,"",(IF(M7=TRUE,$M$5,IF(N7=TRUE,$N$5,IF(O7=TRUE,$O$5,IF(P7=TRUE,$P$5,IF(Q7=TRUE,$Q$5,IF(R7=TRUE,$R$5,IF(S7=TRUE,$S$5,0)))))))))</f>
        <v/>
      </c>
      <c r="U7" s="631" t="str">
        <f t="shared" ref="U7:U16" si="10">IF(COUNTA(F7:G7)&lt;2,"",(IF(M7=TRUE,6,IF(N7=TRUE,5,IF(O7=TRUE,4,IF(P7=TRUE,3,IF(Q7=TRUE,2,IF(R7=TRUE,1,IF(S7=TRUE,0,0)))))))))</f>
        <v/>
      </c>
      <c r="V7" s="629" t="e">
        <f t="shared" ref="V7:V16" si="11">U7*10+I7</f>
        <v>#VALUE!</v>
      </c>
      <c r="W7" s="629" t="e">
        <f t="shared" ref="W7:W16" si="12">OR(V7=61,V7=62,V7=63)</f>
        <v>#VALUE!</v>
      </c>
      <c r="X7" s="629" t="e">
        <f t="shared" ref="X7:X16" si="13">OR(V7=51,V7=52)</f>
        <v>#VALUE!</v>
      </c>
      <c r="Y7" s="629" t="e">
        <f t="shared" ref="Y7:Y16" si="14">OR(V7=31,V7=41,V7=42,V7=53)</f>
        <v>#VALUE!</v>
      </c>
      <c r="Z7" s="629" t="e">
        <f t="shared" ref="Z7:Z16" si="15">OR(V7=21,V7=32)</f>
        <v>#VALUE!</v>
      </c>
      <c r="AA7" s="629" t="e">
        <f t="shared" ref="AA7:AA16" si="16">AND(W7=FALSE,X7=FALSE,Y7=FALSE,Z7=FALSE)</f>
        <v>#VALUE!</v>
      </c>
      <c r="AB7" s="597" t="str">
        <f>IF(COUNTA(F7:G7:I7)&lt;3,"",(IF(W7=TRUE,$W$5,IF(X7=TRUE,$X$5,IF(Y7=TRUE,$Y$5,IF(Z7=TRUE,$Z$5,"Non"))))))</f>
        <v/>
      </c>
      <c r="AC7" s="629" t="e">
        <f t="shared" ref="AC7:AC16" si="17">OR(V7=61,V7=62,V7=51,V7=52)</f>
        <v>#VALUE!</v>
      </c>
      <c r="AD7" s="629" t="e">
        <f t="shared" ref="AD7:AD16" si="18">OR(V7=41,V7=42)</f>
        <v>#VALUE!</v>
      </c>
      <c r="AE7" s="629" t="e">
        <f t="shared" ref="AE7:AE16" si="19">OR(V7=31,V7=32,V7=63,V7=64,V7=53,V7=54,)</f>
        <v>#VALUE!</v>
      </c>
      <c r="AF7" s="629" t="e">
        <f t="shared" ref="AF7:AF16" si="20">OR(V7=21,V7=22,)</f>
        <v>#VALUE!</v>
      </c>
      <c r="AG7" s="629" t="e">
        <f t="shared" ref="AG7:AG16" si="21">OR(V7=11,V7=12,V7=13,V7=23,)</f>
        <v>#VALUE!</v>
      </c>
      <c r="AH7" s="597" t="str">
        <f>IF(COUNTA(F7:G7:I7)&lt;3,"",(IF(AC7=TRUE,$AC$5,IF(AD7=TRUE,$AD$5,IF(AE7=TRUE,$AE$5,IF(AF7=TRUE,$AF$5,IF(AG7=TRUE,$AG$5,"Aucune")))))))</f>
        <v/>
      </c>
      <c r="AI7" s="629" t="e">
        <f t="shared" ref="AI7:AI16" si="22">OR(V7=62,V7=52,V7=42)</f>
        <v>#VALUE!</v>
      </c>
      <c r="AJ7" s="629" t="e">
        <f t="shared" ref="AJ7:AJ16" si="23">OR(V7=63,V7=53,V7=43,V7=64,V7=54)</f>
        <v>#VALUE!</v>
      </c>
      <c r="AK7" s="629" t="e">
        <f t="shared" ref="AK7:AL16" si="24">OR(V7=61,V7=51,V7=41)</f>
        <v>#VALUE!</v>
      </c>
      <c r="AL7" s="629" t="e">
        <f t="shared" si="24"/>
        <v>#VALUE!</v>
      </c>
      <c r="AM7" s="629" t="e">
        <f t="shared" ref="AM7:AM16" si="25">OR(V7=22,V7=23,V7=24,V7=12,V7=13,V7=14)</f>
        <v>#VALUE!</v>
      </c>
      <c r="AN7" s="597" t="str">
        <f>IF(COUNTA(F7:G7:I7)&lt;3,"",(IF(AI7=TRUE,$AI$5,IF(AJ7=TRUE,$AJ$5,IF(AK7=TRUE,$AK$5,IF(AL7=TRUE,$AL$5,IF(AM7=TRUE,$AM$5,"Aucune")))))))</f>
        <v/>
      </c>
      <c r="AO7" s="629" t="e">
        <f t="shared" ref="AO7:AO16" si="26">OR(V7=61,V7=62,V7=63,V7=51,V7=52,V7=53)</f>
        <v>#VALUE!</v>
      </c>
      <c r="AP7" s="629" t="e">
        <f t="shared" ref="AP7:AP16" si="27">OR(V7=41,V7=42,V7=43,V7=31,V7=32,V7=33)</f>
        <v>#VALUE!</v>
      </c>
      <c r="AQ7" s="629" t="e">
        <f t="shared" ref="AQ7:AQ16" si="28">OR(V7=21,V7=22,V7=23,V7=11,V7=12,V7=13)</f>
        <v>#VALUE!</v>
      </c>
      <c r="AR7" s="597" t="str">
        <f>IF(COUNTA(F7:G7:I7)&lt;3,"",(IF(AO7=TRUE,$AO$5,IF(AP7=TRUE,$AP$5,IF(AQ7=TRUE,$AQ$5,"Aucune action requise")))))</f>
        <v/>
      </c>
      <c r="AS7" s="629" t="e">
        <f t="shared" ref="AS7:AS16" si="29">OR(V7=61,V7=51,V7=41,V7=31,V7=21)</f>
        <v>#VALUE!</v>
      </c>
      <c r="AT7" s="629" t="e">
        <f t="shared" ref="AT7:AT16" si="30">OR(V7=62,V7=52,V7=42,V7=32,V7=22,V7=63,V7=53)</f>
        <v>#VALUE!</v>
      </c>
      <c r="AU7" s="629" t="e">
        <f t="shared" ref="AU7:AU16" si="31">OR(V7=43,V7=33,V7=23,V7=34,V7=24)</f>
        <v>#VALUE!</v>
      </c>
      <c r="AV7" s="629" t="e">
        <f t="shared" ref="AV7:AV16" si="32">OR(V7=64,V7=54,V7=44)</f>
        <v>#VALUE!</v>
      </c>
      <c r="AW7" s="597" t="str">
        <f>IF(COUNTA(F7:G7:I7)&lt;3,"",(IF(AS7=TRUE,$AS$5,IF(AT7=TRUE,$AT$5,IF(AU7=TRUE,$AU$5,IF(AV7=TRUE,$AV$5,"Aucun"))))))</f>
        <v/>
      </c>
      <c r="AX7" s="597"/>
      <c r="AY7" s="601"/>
      <c r="AZ7" s="157"/>
    </row>
    <row r="8" spans="1:52" s="122" customFormat="1" ht="68">
      <c r="A8" s="121"/>
      <c r="B8" s="127">
        <v>11.2</v>
      </c>
      <c r="C8" s="586" t="s">
        <v>266</v>
      </c>
      <c r="D8" s="586" t="s">
        <v>267</v>
      </c>
      <c r="E8" s="508"/>
      <c r="F8" s="31"/>
      <c r="G8" s="32"/>
      <c r="H8" s="32"/>
      <c r="I8" s="33"/>
      <c r="J8" s="33"/>
      <c r="K8" s="124" t="str">
        <f t="shared" si="0"/>
        <v/>
      </c>
      <c r="L8" s="497">
        <f t="shared" si="1"/>
        <v>0</v>
      </c>
      <c r="M8" s="497" t="b">
        <f t="shared" si="2"/>
        <v>0</v>
      </c>
      <c r="N8" s="497" t="b">
        <f t="shared" si="3"/>
        <v>0</v>
      </c>
      <c r="O8" s="497" t="b">
        <f t="shared" si="4"/>
        <v>0</v>
      </c>
      <c r="P8" s="497" t="b">
        <f t="shared" si="5"/>
        <v>0</v>
      </c>
      <c r="Q8" s="497" t="b">
        <f t="shared" si="6"/>
        <v>0</v>
      </c>
      <c r="R8" s="497" t="b">
        <f t="shared" si="7"/>
        <v>0</v>
      </c>
      <c r="S8" s="497" t="b">
        <f t="shared" si="8"/>
        <v>0</v>
      </c>
      <c r="T8" s="498" t="str">
        <f t="shared" si="9"/>
        <v/>
      </c>
      <c r="U8" s="499" t="str">
        <f t="shared" si="10"/>
        <v/>
      </c>
      <c r="V8" s="500" t="e">
        <f t="shared" si="11"/>
        <v>#VALUE!</v>
      </c>
      <c r="W8" s="497" t="e">
        <f t="shared" si="12"/>
        <v>#VALUE!</v>
      </c>
      <c r="X8" s="497" t="e">
        <f t="shared" si="13"/>
        <v>#VALUE!</v>
      </c>
      <c r="Y8" s="497" t="e">
        <f t="shared" si="14"/>
        <v>#VALUE!</v>
      </c>
      <c r="Z8" s="497" t="e">
        <f t="shared" si="15"/>
        <v>#VALUE!</v>
      </c>
      <c r="AA8" s="497" t="e">
        <f t="shared" si="16"/>
        <v>#VALUE!</v>
      </c>
      <c r="AB8" s="283" t="str">
        <f>IF(COUNTA(F8:G8:I8)&lt;3,"",(IF(W8=TRUE,$W$5,IF(X8=TRUE,$X$5,IF(Y8=TRUE,$Y$5,IF(Z8=TRUE,$Z$5,"Non"))))))</f>
        <v/>
      </c>
      <c r="AC8" s="497" t="e">
        <f t="shared" si="17"/>
        <v>#VALUE!</v>
      </c>
      <c r="AD8" s="497" t="e">
        <f t="shared" si="18"/>
        <v>#VALUE!</v>
      </c>
      <c r="AE8" s="497" t="e">
        <f t="shared" si="19"/>
        <v>#VALUE!</v>
      </c>
      <c r="AF8" s="497" t="e">
        <f t="shared" si="20"/>
        <v>#VALUE!</v>
      </c>
      <c r="AG8" s="497" t="e">
        <f t="shared" si="21"/>
        <v>#VALUE!</v>
      </c>
      <c r="AH8" s="283" t="str">
        <f>IF(COUNTA(F8:G8:I8)&lt;3,"",(IF(AC8=TRUE,$AC$5,IF(AD8=TRUE,$AD$5,IF(AE8=TRUE,$AE$5,IF(AF8=TRUE,$AF$5,IF(AG8=TRUE,$AG$5,"Aucune")))))))</f>
        <v/>
      </c>
      <c r="AI8" s="497" t="e">
        <f t="shared" si="22"/>
        <v>#VALUE!</v>
      </c>
      <c r="AJ8" s="497" t="e">
        <f t="shared" si="23"/>
        <v>#VALUE!</v>
      </c>
      <c r="AK8" s="497" t="e">
        <f t="shared" si="24"/>
        <v>#VALUE!</v>
      </c>
      <c r="AL8" s="497" t="e">
        <f t="shared" si="24"/>
        <v>#VALUE!</v>
      </c>
      <c r="AM8" s="497" t="e">
        <f t="shared" si="25"/>
        <v>#VALUE!</v>
      </c>
      <c r="AN8" s="283" t="str">
        <f>IF(COUNTA(F8:G8:I8)&lt;3,"",(IF(AI8=TRUE,$AI$5,IF(AJ8=TRUE,$AJ$5,IF(AK8=TRUE,$AK$5,IF(AL8=TRUE,$AL$5,IF(AM8=TRUE,$AM$5,"Aucune")))))))</f>
        <v/>
      </c>
      <c r="AO8" s="497" t="e">
        <f t="shared" si="26"/>
        <v>#VALUE!</v>
      </c>
      <c r="AP8" s="497" t="e">
        <f t="shared" si="27"/>
        <v>#VALUE!</v>
      </c>
      <c r="AQ8" s="497" t="e">
        <f t="shared" si="28"/>
        <v>#VALUE!</v>
      </c>
      <c r="AR8" s="283" t="str">
        <f>IF(COUNTA(F8:G8:I8)&lt;3,"",(IF(AO8=TRUE,$AO$5,IF(AP8=TRUE,$AP$5,IF(AQ8=TRUE,$AQ$5,"Aucune action requise")))))</f>
        <v/>
      </c>
      <c r="AS8" s="497" t="e">
        <f t="shared" si="29"/>
        <v>#VALUE!</v>
      </c>
      <c r="AT8" s="497" t="e">
        <f t="shared" si="30"/>
        <v>#VALUE!</v>
      </c>
      <c r="AU8" s="497" t="e">
        <f t="shared" si="31"/>
        <v>#VALUE!</v>
      </c>
      <c r="AV8" s="497" t="e">
        <f t="shared" si="32"/>
        <v>#VALUE!</v>
      </c>
      <c r="AW8" s="283"/>
      <c r="AX8" s="80"/>
      <c r="AY8" s="473"/>
      <c r="AZ8" s="157"/>
    </row>
    <row r="9" spans="1:52" s="122" customFormat="1" ht="34">
      <c r="A9" s="121"/>
      <c r="B9" s="127">
        <v>11.3</v>
      </c>
      <c r="C9" s="586" t="s">
        <v>268</v>
      </c>
      <c r="D9" s="586" t="s">
        <v>269</v>
      </c>
      <c r="E9" s="508"/>
      <c r="F9" s="31"/>
      <c r="G9" s="32"/>
      <c r="H9" s="32"/>
      <c r="I9" s="33"/>
      <c r="J9" s="33"/>
      <c r="K9" s="124" t="str">
        <f t="shared" si="0"/>
        <v/>
      </c>
      <c r="L9" s="497">
        <f t="shared" si="1"/>
        <v>0</v>
      </c>
      <c r="M9" s="497" t="b">
        <f t="shared" si="2"/>
        <v>0</v>
      </c>
      <c r="N9" s="497" t="b">
        <f t="shared" si="3"/>
        <v>0</v>
      </c>
      <c r="O9" s="497" t="b">
        <f t="shared" si="4"/>
        <v>0</v>
      </c>
      <c r="P9" s="497" t="b">
        <f t="shared" si="5"/>
        <v>0</v>
      </c>
      <c r="Q9" s="497" t="b">
        <f t="shared" si="6"/>
        <v>0</v>
      </c>
      <c r="R9" s="497" t="b">
        <f t="shared" si="7"/>
        <v>0</v>
      </c>
      <c r="S9" s="497" t="b">
        <f t="shared" si="8"/>
        <v>0</v>
      </c>
      <c r="T9" s="498" t="str">
        <f t="shared" si="9"/>
        <v/>
      </c>
      <c r="U9" s="499" t="str">
        <f t="shared" si="10"/>
        <v/>
      </c>
      <c r="V9" s="500" t="e">
        <f t="shared" si="11"/>
        <v>#VALUE!</v>
      </c>
      <c r="W9" s="497" t="e">
        <f t="shared" si="12"/>
        <v>#VALUE!</v>
      </c>
      <c r="X9" s="497" t="e">
        <f t="shared" si="13"/>
        <v>#VALUE!</v>
      </c>
      <c r="Y9" s="497" t="e">
        <f t="shared" si="14"/>
        <v>#VALUE!</v>
      </c>
      <c r="Z9" s="497" t="e">
        <f t="shared" si="15"/>
        <v>#VALUE!</v>
      </c>
      <c r="AA9" s="497" t="e">
        <f t="shared" si="16"/>
        <v>#VALUE!</v>
      </c>
      <c r="AB9" s="283" t="str">
        <f>IF(COUNTA(F9:G9:I9)&lt;3,"",(IF(W9=TRUE,$W$5,IF(X9=TRUE,$X$5,IF(Y9=TRUE,$Y$5,IF(Z9=TRUE,$Z$5,"Non"))))))</f>
        <v/>
      </c>
      <c r="AC9" s="497" t="e">
        <f t="shared" si="17"/>
        <v>#VALUE!</v>
      </c>
      <c r="AD9" s="497" t="e">
        <f t="shared" si="18"/>
        <v>#VALUE!</v>
      </c>
      <c r="AE9" s="497" t="e">
        <f t="shared" si="19"/>
        <v>#VALUE!</v>
      </c>
      <c r="AF9" s="497" t="e">
        <f t="shared" si="20"/>
        <v>#VALUE!</v>
      </c>
      <c r="AG9" s="497" t="e">
        <f t="shared" si="21"/>
        <v>#VALUE!</v>
      </c>
      <c r="AH9" s="283" t="str">
        <f>IF(COUNTA(F9:G9:I9)&lt;3,"",(IF(AC9=TRUE,$AC$5,IF(AD9=TRUE,$AD$5,IF(AE9=TRUE,$AE$5,IF(AF9=TRUE,$AF$5,IF(AG9=TRUE,$AG$5,"Aucune")))))))</f>
        <v/>
      </c>
      <c r="AI9" s="497" t="e">
        <f t="shared" si="22"/>
        <v>#VALUE!</v>
      </c>
      <c r="AJ9" s="497" t="e">
        <f t="shared" si="23"/>
        <v>#VALUE!</v>
      </c>
      <c r="AK9" s="497" t="e">
        <f t="shared" si="24"/>
        <v>#VALUE!</v>
      </c>
      <c r="AL9" s="497" t="e">
        <f t="shared" si="24"/>
        <v>#VALUE!</v>
      </c>
      <c r="AM9" s="497" t="e">
        <f t="shared" si="25"/>
        <v>#VALUE!</v>
      </c>
      <c r="AN9" s="283" t="str">
        <f>IF(COUNTA(F9:G9:I9)&lt;3,"",(IF(AI9=TRUE,$AI$5,IF(AJ9=TRUE,$AJ$5,IF(AK9=TRUE,$AK$5,IF(AL9=TRUE,$AL$5,IF(AM9=TRUE,$AM$5,"Aucune")))))))</f>
        <v/>
      </c>
      <c r="AO9" s="497" t="e">
        <f t="shared" si="26"/>
        <v>#VALUE!</v>
      </c>
      <c r="AP9" s="497" t="e">
        <f t="shared" si="27"/>
        <v>#VALUE!</v>
      </c>
      <c r="AQ9" s="497" t="e">
        <f t="shared" si="28"/>
        <v>#VALUE!</v>
      </c>
      <c r="AR9" s="283" t="str">
        <f>IF(COUNTA(F9:G9:I9)&lt;3,"",(IF(AO9=TRUE,$AO$5,IF(AP9=TRUE,$AP$5,IF(AQ9=TRUE,$AQ$5,"Aucune action requise")))))</f>
        <v/>
      </c>
      <c r="AS9" s="497" t="e">
        <f t="shared" si="29"/>
        <v>#VALUE!</v>
      </c>
      <c r="AT9" s="497" t="e">
        <f t="shared" si="30"/>
        <v>#VALUE!</v>
      </c>
      <c r="AU9" s="497" t="e">
        <f t="shared" si="31"/>
        <v>#VALUE!</v>
      </c>
      <c r="AV9" s="497" t="e">
        <f t="shared" si="32"/>
        <v>#VALUE!</v>
      </c>
      <c r="AW9" s="283"/>
      <c r="AX9" s="80"/>
      <c r="AY9" s="473"/>
      <c r="AZ9" s="157"/>
    </row>
    <row r="10" spans="1:52" s="122" customFormat="1" ht="17">
      <c r="A10" s="121"/>
      <c r="B10" s="127" t="s">
        <v>270</v>
      </c>
      <c r="C10" s="586" t="s">
        <v>271</v>
      </c>
      <c r="D10" s="586" t="s">
        <v>272</v>
      </c>
      <c r="E10" s="508"/>
      <c r="F10" s="31"/>
      <c r="G10" s="32"/>
      <c r="H10" s="32"/>
      <c r="I10" s="33"/>
      <c r="J10" s="33"/>
      <c r="K10" s="124" t="str">
        <f t="shared" si="0"/>
        <v/>
      </c>
      <c r="L10" s="497">
        <f t="shared" si="1"/>
        <v>0</v>
      </c>
      <c r="M10" s="497" t="b">
        <f t="shared" si="2"/>
        <v>0</v>
      </c>
      <c r="N10" s="497" t="b">
        <f t="shared" si="3"/>
        <v>0</v>
      </c>
      <c r="O10" s="497" t="b">
        <f t="shared" si="4"/>
        <v>0</v>
      </c>
      <c r="P10" s="497" t="b">
        <f t="shared" si="5"/>
        <v>0</v>
      </c>
      <c r="Q10" s="497" t="b">
        <f t="shared" si="6"/>
        <v>0</v>
      </c>
      <c r="R10" s="497" t="b">
        <f t="shared" si="7"/>
        <v>0</v>
      </c>
      <c r="S10" s="497" t="b">
        <f t="shared" si="8"/>
        <v>0</v>
      </c>
      <c r="T10" s="498" t="str">
        <f t="shared" si="9"/>
        <v/>
      </c>
      <c r="U10" s="499" t="str">
        <f t="shared" si="10"/>
        <v/>
      </c>
      <c r="V10" s="500" t="e">
        <f t="shared" si="11"/>
        <v>#VALUE!</v>
      </c>
      <c r="W10" s="497" t="e">
        <f t="shared" si="12"/>
        <v>#VALUE!</v>
      </c>
      <c r="X10" s="497" t="e">
        <f t="shared" si="13"/>
        <v>#VALUE!</v>
      </c>
      <c r="Y10" s="497" t="e">
        <f t="shared" si="14"/>
        <v>#VALUE!</v>
      </c>
      <c r="Z10" s="497" t="e">
        <f t="shared" si="15"/>
        <v>#VALUE!</v>
      </c>
      <c r="AA10" s="497" t="e">
        <f t="shared" si="16"/>
        <v>#VALUE!</v>
      </c>
      <c r="AB10" s="283" t="str">
        <f>IF(COUNTA(F10:G10:I10)&lt;3,"",(IF(W10=TRUE,$W$5,IF(X10=TRUE,$X$5,IF(Y10=TRUE,$Y$5,IF(Z10=TRUE,$Z$5,"Non"))))))</f>
        <v/>
      </c>
      <c r="AC10" s="497" t="e">
        <f t="shared" si="17"/>
        <v>#VALUE!</v>
      </c>
      <c r="AD10" s="497" t="e">
        <f t="shared" si="18"/>
        <v>#VALUE!</v>
      </c>
      <c r="AE10" s="497" t="e">
        <f t="shared" si="19"/>
        <v>#VALUE!</v>
      </c>
      <c r="AF10" s="497" t="e">
        <f t="shared" si="20"/>
        <v>#VALUE!</v>
      </c>
      <c r="AG10" s="497" t="e">
        <f t="shared" si="21"/>
        <v>#VALUE!</v>
      </c>
      <c r="AH10" s="283" t="str">
        <f>IF(COUNTA(F10:G10:I10)&lt;3,"",(IF(AC10=TRUE,$AC$5,IF(AD10=TRUE,$AD$5,IF(AE10=TRUE,$AE$5,IF(AF10=TRUE,$AF$5,IF(AG10=TRUE,$AG$5,"Aucune")))))))</f>
        <v/>
      </c>
      <c r="AI10" s="497" t="e">
        <f t="shared" si="22"/>
        <v>#VALUE!</v>
      </c>
      <c r="AJ10" s="497" t="e">
        <f t="shared" si="23"/>
        <v>#VALUE!</v>
      </c>
      <c r="AK10" s="497" t="e">
        <f t="shared" si="24"/>
        <v>#VALUE!</v>
      </c>
      <c r="AL10" s="497" t="e">
        <f t="shared" si="24"/>
        <v>#VALUE!</v>
      </c>
      <c r="AM10" s="497" t="e">
        <f t="shared" si="25"/>
        <v>#VALUE!</v>
      </c>
      <c r="AN10" s="283" t="str">
        <f>IF(COUNTA(F10:G10:I10)&lt;3,"",(IF(AI10=TRUE,$AI$5,IF(AJ10=TRUE,$AJ$5,IF(AK10=TRUE,$AK$5,IF(AL10=TRUE,$AL$5,IF(AM10=TRUE,$AM$5,"Aucune")))))))</f>
        <v/>
      </c>
      <c r="AO10" s="497" t="e">
        <f t="shared" si="26"/>
        <v>#VALUE!</v>
      </c>
      <c r="AP10" s="497" t="e">
        <f t="shared" si="27"/>
        <v>#VALUE!</v>
      </c>
      <c r="AQ10" s="497" t="e">
        <f t="shared" si="28"/>
        <v>#VALUE!</v>
      </c>
      <c r="AR10" s="283" t="str">
        <f>IF(COUNTA(F10:G10:I10)&lt;3,"",(IF(AO10=TRUE,$AO$5,IF(AP10=TRUE,$AP$5,IF(AQ10=TRUE,$AQ$5,"Aucune action requise")))))</f>
        <v/>
      </c>
      <c r="AS10" s="497" t="e">
        <f t="shared" si="29"/>
        <v>#VALUE!</v>
      </c>
      <c r="AT10" s="497" t="e">
        <f t="shared" si="30"/>
        <v>#VALUE!</v>
      </c>
      <c r="AU10" s="497" t="e">
        <f t="shared" si="31"/>
        <v>#VALUE!</v>
      </c>
      <c r="AV10" s="497" t="e">
        <f t="shared" si="32"/>
        <v>#VALUE!</v>
      </c>
      <c r="AW10" s="283"/>
      <c r="AX10" s="80"/>
      <c r="AY10" s="473"/>
      <c r="AZ10" s="157"/>
    </row>
    <row r="11" spans="1:52" s="122" customFormat="1" ht="85">
      <c r="A11" s="121"/>
      <c r="B11" s="127" t="s">
        <v>273</v>
      </c>
      <c r="C11" s="586" t="s">
        <v>274</v>
      </c>
      <c r="D11" s="586" t="s">
        <v>275</v>
      </c>
      <c r="E11" s="508"/>
      <c r="F11" s="31"/>
      <c r="G11" s="32"/>
      <c r="H11" s="32"/>
      <c r="I11" s="33"/>
      <c r="J11" s="33"/>
      <c r="K11" s="124" t="str">
        <f t="shared" si="0"/>
        <v/>
      </c>
      <c r="L11" s="497">
        <f t="shared" si="1"/>
        <v>0</v>
      </c>
      <c r="M11" s="497" t="b">
        <f t="shared" si="2"/>
        <v>0</v>
      </c>
      <c r="N11" s="497" t="b">
        <f t="shared" si="3"/>
        <v>0</v>
      </c>
      <c r="O11" s="497" t="b">
        <f t="shared" si="4"/>
        <v>0</v>
      </c>
      <c r="P11" s="497" t="b">
        <f t="shared" si="5"/>
        <v>0</v>
      </c>
      <c r="Q11" s="497" t="b">
        <f t="shared" si="6"/>
        <v>0</v>
      </c>
      <c r="R11" s="497" t="b">
        <f t="shared" si="7"/>
        <v>0</v>
      </c>
      <c r="S11" s="497" t="b">
        <f t="shared" si="8"/>
        <v>0</v>
      </c>
      <c r="T11" s="498" t="str">
        <f t="shared" si="9"/>
        <v/>
      </c>
      <c r="U11" s="499" t="str">
        <f t="shared" si="10"/>
        <v/>
      </c>
      <c r="V11" s="500" t="e">
        <f t="shared" si="11"/>
        <v>#VALUE!</v>
      </c>
      <c r="W11" s="497" t="e">
        <f t="shared" si="12"/>
        <v>#VALUE!</v>
      </c>
      <c r="X11" s="497" t="e">
        <f t="shared" si="13"/>
        <v>#VALUE!</v>
      </c>
      <c r="Y11" s="497" t="e">
        <f t="shared" si="14"/>
        <v>#VALUE!</v>
      </c>
      <c r="Z11" s="497" t="e">
        <f t="shared" si="15"/>
        <v>#VALUE!</v>
      </c>
      <c r="AA11" s="497" t="e">
        <f t="shared" si="16"/>
        <v>#VALUE!</v>
      </c>
      <c r="AB11" s="283" t="str">
        <f>IF(COUNTA(F11:G11:I11)&lt;3,"",(IF(W11=TRUE,$W$5,IF(X11=TRUE,$X$5,IF(Y11=TRUE,$Y$5,IF(Z11=TRUE,$Z$5,"Non"))))))</f>
        <v/>
      </c>
      <c r="AC11" s="497" t="e">
        <f t="shared" si="17"/>
        <v>#VALUE!</v>
      </c>
      <c r="AD11" s="497" t="e">
        <f t="shared" si="18"/>
        <v>#VALUE!</v>
      </c>
      <c r="AE11" s="497" t="e">
        <f t="shared" si="19"/>
        <v>#VALUE!</v>
      </c>
      <c r="AF11" s="497" t="e">
        <f t="shared" si="20"/>
        <v>#VALUE!</v>
      </c>
      <c r="AG11" s="497" t="e">
        <f t="shared" si="21"/>
        <v>#VALUE!</v>
      </c>
      <c r="AH11" s="283" t="str">
        <f>IF(COUNTA(F11:G11:I11)&lt;3,"",(IF(AC11=TRUE,$AC$5,IF(AD11=TRUE,$AD$5,IF(AE11=TRUE,$AE$5,IF(AF11=TRUE,$AF$5,IF(AG11=TRUE,$AG$5,"Aucune")))))))</f>
        <v/>
      </c>
      <c r="AI11" s="497" t="e">
        <f t="shared" si="22"/>
        <v>#VALUE!</v>
      </c>
      <c r="AJ11" s="497" t="e">
        <f t="shared" si="23"/>
        <v>#VALUE!</v>
      </c>
      <c r="AK11" s="497" t="e">
        <f t="shared" si="24"/>
        <v>#VALUE!</v>
      </c>
      <c r="AL11" s="497" t="e">
        <f t="shared" si="24"/>
        <v>#VALUE!</v>
      </c>
      <c r="AM11" s="497" t="e">
        <f t="shared" si="25"/>
        <v>#VALUE!</v>
      </c>
      <c r="AN11" s="283" t="str">
        <f>IF(COUNTA(F11:G11:I11)&lt;3,"",(IF(AI11=TRUE,$AI$5,IF(AJ11=TRUE,$AJ$5,IF(AK11=TRUE,$AK$5,IF(AL11=TRUE,$AL$5,IF(AM11=TRUE,$AM$5,"Aucune")))))))</f>
        <v/>
      </c>
      <c r="AO11" s="497" t="e">
        <f t="shared" si="26"/>
        <v>#VALUE!</v>
      </c>
      <c r="AP11" s="497" t="e">
        <f t="shared" si="27"/>
        <v>#VALUE!</v>
      </c>
      <c r="AQ11" s="497" t="e">
        <f t="shared" si="28"/>
        <v>#VALUE!</v>
      </c>
      <c r="AR11" s="283" t="str">
        <f>IF(COUNTA(F11:G11:I11)&lt;3,"",(IF(AO11=TRUE,$AO$5,IF(AP11=TRUE,$AP$5,IF(AQ11=TRUE,$AQ$5,"Aucune action requise")))))</f>
        <v/>
      </c>
      <c r="AS11" s="497" t="e">
        <f t="shared" si="29"/>
        <v>#VALUE!</v>
      </c>
      <c r="AT11" s="497" t="e">
        <f t="shared" si="30"/>
        <v>#VALUE!</v>
      </c>
      <c r="AU11" s="497" t="e">
        <f t="shared" si="31"/>
        <v>#VALUE!</v>
      </c>
      <c r="AV11" s="497" t="e">
        <f t="shared" si="32"/>
        <v>#VALUE!</v>
      </c>
      <c r="AW11" s="283"/>
      <c r="AX11" s="80"/>
      <c r="AY11" s="473"/>
      <c r="AZ11" s="157"/>
    </row>
    <row r="12" spans="1:52" s="122" customFormat="1" ht="51">
      <c r="A12" s="121"/>
      <c r="B12" s="127">
        <v>11.6</v>
      </c>
      <c r="C12" s="586" t="s">
        <v>276</v>
      </c>
      <c r="D12" s="586" t="s">
        <v>277</v>
      </c>
      <c r="E12" s="508"/>
      <c r="F12" s="31"/>
      <c r="G12" s="32"/>
      <c r="H12" s="32"/>
      <c r="I12" s="33"/>
      <c r="J12" s="471"/>
      <c r="K12" s="124" t="str">
        <f t="shared" si="0"/>
        <v/>
      </c>
      <c r="L12" s="497">
        <f t="shared" si="1"/>
        <v>0</v>
      </c>
      <c r="M12" s="497" t="b">
        <f t="shared" si="2"/>
        <v>0</v>
      </c>
      <c r="N12" s="497" t="b">
        <f t="shared" si="3"/>
        <v>0</v>
      </c>
      <c r="O12" s="497" t="b">
        <f t="shared" si="4"/>
        <v>0</v>
      </c>
      <c r="P12" s="497" t="b">
        <f t="shared" si="5"/>
        <v>0</v>
      </c>
      <c r="Q12" s="497" t="b">
        <f t="shared" si="6"/>
        <v>0</v>
      </c>
      <c r="R12" s="497" t="b">
        <f t="shared" si="7"/>
        <v>0</v>
      </c>
      <c r="S12" s="497" t="b">
        <f t="shared" si="8"/>
        <v>0</v>
      </c>
      <c r="T12" s="498" t="str">
        <f t="shared" si="9"/>
        <v/>
      </c>
      <c r="U12" s="499" t="str">
        <f t="shared" si="10"/>
        <v/>
      </c>
      <c r="V12" s="500" t="e">
        <f t="shared" si="11"/>
        <v>#VALUE!</v>
      </c>
      <c r="W12" s="497" t="e">
        <f t="shared" si="12"/>
        <v>#VALUE!</v>
      </c>
      <c r="X12" s="497" t="e">
        <f t="shared" si="13"/>
        <v>#VALUE!</v>
      </c>
      <c r="Y12" s="497" t="e">
        <f t="shared" si="14"/>
        <v>#VALUE!</v>
      </c>
      <c r="Z12" s="497" t="e">
        <f t="shared" si="15"/>
        <v>#VALUE!</v>
      </c>
      <c r="AA12" s="497" t="e">
        <f t="shared" si="16"/>
        <v>#VALUE!</v>
      </c>
      <c r="AB12" s="283" t="str">
        <f>IF(COUNTA(F12:G12:I12)&lt;3,"",(IF(W12=TRUE,$W$5,IF(X12=TRUE,$X$5,IF(Y12=TRUE,$Y$5,IF(Z12=TRUE,$Z$5,"Non"))))))</f>
        <v/>
      </c>
      <c r="AC12" s="497" t="e">
        <f t="shared" si="17"/>
        <v>#VALUE!</v>
      </c>
      <c r="AD12" s="497" t="e">
        <f t="shared" si="18"/>
        <v>#VALUE!</v>
      </c>
      <c r="AE12" s="497" t="e">
        <f t="shared" si="19"/>
        <v>#VALUE!</v>
      </c>
      <c r="AF12" s="497" t="e">
        <f t="shared" si="20"/>
        <v>#VALUE!</v>
      </c>
      <c r="AG12" s="497" t="e">
        <f t="shared" si="21"/>
        <v>#VALUE!</v>
      </c>
      <c r="AH12" s="283" t="str">
        <f>IF(COUNTA(F12:G12:I12)&lt;3,"",(IF(AC12=TRUE,$AC$5,IF(AD12=TRUE,$AD$5,IF(AE12=TRUE,$AE$5,IF(AF12=TRUE,$AF$5,IF(AG12=TRUE,$AG$5,"Aucune")))))))</f>
        <v/>
      </c>
      <c r="AI12" s="497" t="e">
        <f t="shared" si="22"/>
        <v>#VALUE!</v>
      </c>
      <c r="AJ12" s="497" t="e">
        <f t="shared" si="23"/>
        <v>#VALUE!</v>
      </c>
      <c r="AK12" s="497" t="e">
        <f t="shared" si="24"/>
        <v>#VALUE!</v>
      </c>
      <c r="AL12" s="497" t="e">
        <f t="shared" si="24"/>
        <v>#VALUE!</v>
      </c>
      <c r="AM12" s="497" t="e">
        <f t="shared" si="25"/>
        <v>#VALUE!</v>
      </c>
      <c r="AN12" s="283" t="str">
        <f>IF(COUNTA(F12:G12:I12)&lt;3,"",(IF(AI12=TRUE,$AI$5,IF(AJ12=TRUE,$AJ$5,IF(AK12=TRUE,$AK$5,IF(AL12=TRUE,$AL$5,IF(AM12=TRUE,$AM$5,"Aucune")))))))</f>
        <v/>
      </c>
      <c r="AO12" s="497" t="e">
        <f t="shared" si="26"/>
        <v>#VALUE!</v>
      </c>
      <c r="AP12" s="497" t="e">
        <f t="shared" si="27"/>
        <v>#VALUE!</v>
      </c>
      <c r="AQ12" s="497" t="e">
        <f t="shared" si="28"/>
        <v>#VALUE!</v>
      </c>
      <c r="AR12" s="283" t="str">
        <f>IF(COUNTA(F12:G12:I12)&lt;3,"",(IF(AO12=TRUE,$AO$5,IF(AP12=TRUE,$AP$5,IF(AQ12=TRUE,$AQ$5,"Aucune action requise")))))</f>
        <v/>
      </c>
      <c r="AS12" s="497" t="e">
        <f t="shared" si="29"/>
        <v>#VALUE!</v>
      </c>
      <c r="AT12" s="497" t="e">
        <f t="shared" si="30"/>
        <v>#VALUE!</v>
      </c>
      <c r="AU12" s="497" t="e">
        <f t="shared" si="31"/>
        <v>#VALUE!</v>
      </c>
      <c r="AV12" s="497" t="e">
        <f t="shared" si="32"/>
        <v>#VALUE!</v>
      </c>
      <c r="AW12" s="283"/>
      <c r="AX12" s="80"/>
      <c r="AY12" s="473"/>
      <c r="AZ12" s="157"/>
    </row>
    <row r="13" spans="1:52" s="122" customFormat="1" ht="34">
      <c r="A13" s="121"/>
      <c r="B13" s="127">
        <v>11.7</v>
      </c>
      <c r="C13" s="586" t="s">
        <v>278</v>
      </c>
      <c r="D13" s="586" t="s">
        <v>526</v>
      </c>
      <c r="E13" s="508"/>
      <c r="F13" s="31"/>
      <c r="G13" s="32"/>
      <c r="H13" s="32"/>
      <c r="I13" s="33"/>
      <c r="J13" s="471"/>
      <c r="K13" s="124" t="str">
        <f t="shared" si="0"/>
        <v/>
      </c>
      <c r="L13" s="497">
        <f t="shared" si="1"/>
        <v>0</v>
      </c>
      <c r="M13" s="497" t="b">
        <f t="shared" si="2"/>
        <v>0</v>
      </c>
      <c r="N13" s="497" t="b">
        <f t="shared" si="3"/>
        <v>0</v>
      </c>
      <c r="O13" s="497" t="b">
        <f t="shared" si="4"/>
        <v>0</v>
      </c>
      <c r="P13" s="497" t="b">
        <f t="shared" si="5"/>
        <v>0</v>
      </c>
      <c r="Q13" s="497" t="b">
        <f t="shared" si="6"/>
        <v>0</v>
      </c>
      <c r="R13" s="497" t="b">
        <f t="shared" si="7"/>
        <v>0</v>
      </c>
      <c r="S13" s="497" t="b">
        <f t="shared" si="8"/>
        <v>0</v>
      </c>
      <c r="T13" s="498" t="str">
        <f t="shared" si="9"/>
        <v/>
      </c>
      <c r="U13" s="499" t="str">
        <f t="shared" si="10"/>
        <v/>
      </c>
      <c r="V13" s="500" t="e">
        <f t="shared" si="11"/>
        <v>#VALUE!</v>
      </c>
      <c r="W13" s="497" t="e">
        <f t="shared" si="12"/>
        <v>#VALUE!</v>
      </c>
      <c r="X13" s="497" t="e">
        <f t="shared" si="13"/>
        <v>#VALUE!</v>
      </c>
      <c r="Y13" s="497" t="e">
        <f t="shared" si="14"/>
        <v>#VALUE!</v>
      </c>
      <c r="Z13" s="497" t="e">
        <f t="shared" si="15"/>
        <v>#VALUE!</v>
      </c>
      <c r="AA13" s="497" t="e">
        <f t="shared" si="16"/>
        <v>#VALUE!</v>
      </c>
      <c r="AB13" s="283" t="str">
        <f>IF(COUNTA(F13:G13:I13)&lt;3,"",(IF(W13=TRUE,$W$5,IF(X13=TRUE,$X$5,IF(Y13=TRUE,$Y$5,IF(Z13=TRUE,$Z$5,"Non"))))))</f>
        <v/>
      </c>
      <c r="AC13" s="497" t="e">
        <f t="shared" si="17"/>
        <v>#VALUE!</v>
      </c>
      <c r="AD13" s="497" t="e">
        <f t="shared" si="18"/>
        <v>#VALUE!</v>
      </c>
      <c r="AE13" s="497" t="e">
        <f t="shared" si="19"/>
        <v>#VALUE!</v>
      </c>
      <c r="AF13" s="497" t="e">
        <f t="shared" si="20"/>
        <v>#VALUE!</v>
      </c>
      <c r="AG13" s="497" t="e">
        <f t="shared" si="21"/>
        <v>#VALUE!</v>
      </c>
      <c r="AH13" s="283" t="str">
        <f>IF(COUNTA(F13:G13:I13)&lt;3,"",(IF(AC13=TRUE,$AC$5,IF(AD13=TRUE,$AD$5,IF(AE13=TRUE,$AE$5,IF(AF13=TRUE,$AF$5,IF(AG13=TRUE,$AG$5,"Aucune")))))))</f>
        <v/>
      </c>
      <c r="AI13" s="497" t="e">
        <f t="shared" si="22"/>
        <v>#VALUE!</v>
      </c>
      <c r="AJ13" s="497" t="e">
        <f t="shared" si="23"/>
        <v>#VALUE!</v>
      </c>
      <c r="AK13" s="497" t="e">
        <f t="shared" si="24"/>
        <v>#VALUE!</v>
      </c>
      <c r="AL13" s="497" t="e">
        <f t="shared" si="24"/>
        <v>#VALUE!</v>
      </c>
      <c r="AM13" s="497" t="e">
        <f t="shared" si="25"/>
        <v>#VALUE!</v>
      </c>
      <c r="AN13" s="283" t="str">
        <f>IF(COUNTA(F13:G13:I13)&lt;3,"",(IF(AI13=TRUE,$AI$5,IF(AJ13=TRUE,$AJ$5,IF(AK13=TRUE,$AK$5,IF(AL13=TRUE,$AL$5,IF(AM13=TRUE,$AM$5,"Aucune")))))))</f>
        <v/>
      </c>
      <c r="AO13" s="497" t="e">
        <f t="shared" si="26"/>
        <v>#VALUE!</v>
      </c>
      <c r="AP13" s="497" t="e">
        <f t="shared" si="27"/>
        <v>#VALUE!</v>
      </c>
      <c r="AQ13" s="497" t="e">
        <f t="shared" si="28"/>
        <v>#VALUE!</v>
      </c>
      <c r="AR13" s="283" t="str">
        <f>IF(COUNTA(F13:G13:I13)&lt;3,"",(IF(AO13=TRUE,$AO$5,IF(AP13=TRUE,$AP$5,IF(AQ13=TRUE,$AQ$5,"Aucune action requise")))))</f>
        <v/>
      </c>
      <c r="AS13" s="497" t="e">
        <f t="shared" si="29"/>
        <v>#VALUE!</v>
      </c>
      <c r="AT13" s="497" t="e">
        <f t="shared" si="30"/>
        <v>#VALUE!</v>
      </c>
      <c r="AU13" s="497" t="e">
        <f t="shared" si="31"/>
        <v>#VALUE!</v>
      </c>
      <c r="AV13" s="497" t="e">
        <f t="shared" si="32"/>
        <v>#VALUE!</v>
      </c>
      <c r="AW13" s="283"/>
      <c r="AX13" s="80"/>
      <c r="AY13" s="473"/>
      <c r="AZ13" s="157"/>
    </row>
    <row r="14" spans="1:52" s="122" customFormat="1" ht="51">
      <c r="A14" s="121"/>
      <c r="B14" s="127" t="s">
        <v>279</v>
      </c>
      <c r="C14" s="586" t="s">
        <v>280</v>
      </c>
      <c r="D14" s="586" t="s">
        <v>281</v>
      </c>
      <c r="E14" s="508"/>
      <c r="F14" s="31"/>
      <c r="G14" s="32"/>
      <c r="H14" s="32"/>
      <c r="I14" s="33"/>
      <c r="J14" s="33"/>
      <c r="K14" s="124" t="str">
        <f t="shared" si="0"/>
        <v/>
      </c>
      <c r="L14" s="497">
        <f t="shared" si="1"/>
        <v>0</v>
      </c>
      <c r="M14" s="497" t="b">
        <f t="shared" si="2"/>
        <v>0</v>
      </c>
      <c r="N14" s="497" t="b">
        <f t="shared" si="3"/>
        <v>0</v>
      </c>
      <c r="O14" s="497" t="b">
        <f t="shared" si="4"/>
        <v>0</v>
      </c>
      <c r="P14" s="497" t="b">
        <f t="shared" si="5"/>
        <v>0</v>
      </c>
      <c r="Q14" s="497" t="b">
        <f t="shared" si="6"/>
        <v>0</v>
      </c>
      <c r="R14" s="497" t="b">
        <f t="shared" si="7"/>
        <v>0</v>
      </c>
      <c r="S14" s="497" t="b">
        <f t="shared" si="8"/>
        <v>0</v>
      </c>
      <c r="T14" s="498" t="str">
        <f t="shared" si="9"/>
        <v/>
      </c>
      <c r="U14" s="499" t="str">
        <f t="shared" si="10"/>
        <v/>
      </c>
      <c r="V14" s="500" t="e">
        <f t="shared" si="11"/>
        <v>#VALUE!</v>
      </c>
      <c r="W14" s="497" t="e">
        <f t="shared" si="12"/>
        <v>#VALUE!</v>
      </c>
      <c r="X14" s="497" t="e">
        <f t="shared" si="13"/>
        <v>#VALUE!</v>
      </c>
      <c r="Y14" s="497" t="e">
        <f t="shared" si="14"/>
        <v>#VALUE!</v>
      </c>
      <c r="Z14" s="497" t="e">
        <f t="shared" si="15"/>
        <v>#VALUE!</v>
      </c>
      <c r="AA14" s="497" t="e">
        <f t="shared" si="16"/>
        <v>#VALUE!</v>
      </c>
      <c r="AB14" s="283" t="str">
        <f>IF(COUNTA(F14:G14:I14)&lt;3,"",(IF(W14=TRUE,$W$5,IF(X14=TRUE,$X$5,IF(Y14=TRUE,$Y$5,IF(Z14=TRUE,$Z$5,"Non"))))))</f>
        <v/>
      </c>
      <c r="AC14" s="497" t="e">
        <f t="shared" si="17"/>
        <v>#VALUE!</v>
      </c>
      <c r="AD14" s="497" t="e">
        <f t="shared" si="18"/>
        <v>#VALUE!</v>
      </c>
      <c r="AE14" s="497" t="e">
        <f t="shared" si="19"/>
        <v>#VALUE!</v>
      </c>
      <c r="AF14" s="497" t="e">
        <f t="shared" si="20"/>
        <v>#VALUE!</v>
      </c>
      <c r="AG14" s="497" t="e">
        <f t="shared" si="21"/>
        <v>#VALUE!</v>
      </c>
      <c r="AH14" s="283" t="str">
        <f>IF(COUNTA(F14:G14:I14)&lt;3,"",(IF(AC14=TRUE,$AC$5,IF(AD14=TRUE,$AD$5,IF(AE14=TRUE,$AE$5,IF(AF14=TRUE,$AF$5,IF(AG14=TRUE,$AG$5,"Aucune")))))))</f>
        <v/>
      </c>
      <c r="AI14" s="497" t="e">
        <f t="shared" si="22"/>
        <v>#VALUE!</v>
      </c>
      <c r="AJ14" s="497" t="e">
        <f t="shared" si="23"/>
        <v>#VALUE!</v>
      </c>
      <c r="AK14" s="497" t="e">
        <f t="shared" si="24"/>
        <v>#VALUE!</v>
      </c>
      <c r="AL14" s="497" t="e">
        <f t="shared" si="24"/>
        <v>#VALUE!</v>
      </c>
      <c r="AM14" s="497" t="e">
        <f t="shared" si="25"/>
        <v>#VALUE!</v>
      </c>
      <c r="AN14" s="283" t="str">
        <f>IF(COUNTA(F14:G14:I14)&lt;3,"",(IF(AI14=TRUE,$AI$5,IF(AJ14=TRUE,$AJ$5,IF(AK14=TRUE,$AK$5,IF(AL14=TRUE,$AL$5,IF(AM14=TRUE,$AM$5,"Aucune")))))))</f>
        <v/>
      </c>
      <c r="AO14" s="497" t="e">
        <f t="shared" si="26"/>
        <v>#VALUE!</v>
      </c>
      <c r="AP14" s="497" t="e">
        <f t="shared" si="27"/>
        <v>#VALUE!</v>
      </c>
      <c r="AQ14" s="497" t="e">
        <f t="shared" si="28"/>
        <v>#VALUE!</v>
      </c>
      <c r="AR14" s="283" t="str">
        <f>IF(COUNTA(F14:G14:I14)&lt;3,"",(IF(AO14=TRUE,$AO$5,IF(AP14=TRUE,$AP$5,IF(AQ14=TRUE,$AQ$5,"Aucune action requise")))))</f>
        <v/>
      </c>
      <c r="AS14" s="497" t="e">
        <f t="shared" si="29"/>
        <v>#VALUE!</v>
      </c>
      <c r="AT14" s="497" t="e">
        <f t="shared" si="30"/>
        <v>#VALUE!</v>
      </c>
      <c r="AU14" s="497" t="e">
        <f t="shared" si="31"/>
        <v>#VALUE!</v>
      </c>
      <c r="AV14" s="497" t="e">
        <f t="shared" si="32"/>
        <v>#VALUE!</v>
      </c>
      <c r="AW14" s="283"/>
      <c r="AX14" s="80"/>
      <c r="AY14" s="473"/>
      <c r="AZ14" s="157"/>
    </row>
    <row r="15" spans="1:52" s="122" customFormat="1" ht="102">
      <c r="A15" s="121"/>
      <c r="B15" s="127" t="s">
        <v>282</v>
      </c>
      <c r="C15" s="586" t="s">
        <v>283</v>
      </c>
      <c r="D15" s="586" t="s">
        <v>284</v>
      </c>
      <c r="E15" s="508"/>
      <c r="F15" s="31"/>
      <c r="G15" s="32"/>
      <c r="H15" s="32"/>
      <c r="I15" s="33"/>
      <c r="J15" s="33"/>
      <c r="K15" s="124" t="str">
        <f t="shared" si="0"/>
        <v/>
      </c>
      <c r="L15" s="497">
        <f t="shared" si="1"/>
        <v>0</v>
      </c>
      <c r="M15" s="497" t="b">
        <f t="shared" si="2"/>
        <v>0</v>
      </c>
      <c r="N15" s="497" t="b">
        <f t="shared" si="3"/>
        <v>0</v>
      </c>
      <c r="O15" s="497" t="b">
        <f t="shared" si="4"/>
        <v>0</v>
      </c>
      <c r="P15" s="497" t="b">
        <f t="shared" si="5"/>
        <v>0</v>
      </c>
      <c r="Q15" s="497" t="b">
        <f t="shared" si="6"/>
        <v>0</v>
      </c>
      <c r="R15" s="497" t="b">
        <f t="shared" si="7"/>
        <v>0</v>
      </c>
      <c r="S15" s="497" t="b">
        <f t="shared" si="8"/>
        <v>0</v>
      </c>
      <c r="T15" s="498" t="str">
        <f t="shared" si="9"/>
        <v/>
      </c>
      <c r="U15" s="499" t="str">
        <f t="shared" si="10"/>
        <v/>
      </c>
      <c r="V15" s="500" t="e">
        <f t="shared" si="11"/>
        <v>#VALUE!</v>
      </c>
      <c r="W15" s="497" t="e">
        <f t="shared" si="12"/>
        <v>#VALUE!</v>
      </c>
      <c r="X15" s="497" t="e">
        <f t="shared" si="13"/>
        <v>#VALUE!</v>
      </c>
      <c r="Y15" s="497" t="e">
        <f t="shared" si="14"/>
        <v>#VALUE!</v>
      </c>
      <c r="Z15" s="497" t="e">
        <f t="shared" si="15"/>
        <v>#VALUE!</v>
      </c>
      <c r="AA15" s="497" t="e">
        <f t="shared" si="16"/>
        <v>#VALUE!</v>
      </c>
      <c r="AB15" s="283" t="str">
        <f>IF(COUNTA(F15:G15:I15)&lt;3,"",(IF(W15=TRUE,$W$5,IF(X15=TRUE,$X$5,IF(Y15=TRUE,$Y$5,IF(Z15=TRUE,$Z$5,"Non"))))))</f>
        <v/>
      </c>
      <c r="AC15" s="497" t="e">
        <f t="shared" si="17"/>
        <v>#VALUE!</v>
      </c>
      <c r="AD15" s="497" t="e">
        <f t="shared" si="18"/>
        <v>#VALUE!</v>
      </c>
      <c r="AE15" s="497" t="e">
        <f t="shared" si="19"/>
        <v>#VALUE!</v>
      </c>
      <c r="AF15" s="497" t="e">
        <f t="shared" si="20"/>
        <v>#VALUE!</v>
      </c>
      <c r="AG15" s="497" t="e">
        <f t="shared" si="21"/>
        <v>#VALUE!</v>
      </c>
      <c r="AH15" s="283" t="str">
        <f>IF(COUNTA(F15:G15:I15)&lt;3,"",(IF(AC15=TRUE,$AC$5,IF(AD15=TRUE,$AD$5,IF(AE15=TRUE,$AE$5,IF(AF15=TRUE,$AF$5,IF(AG15=TRUE,$AG$5,"Aucune")))))))</f>
        <v/>
      </c>
      <c r="AI15" s="497" t="e">
        <f t="shared" si="22"/>
        <v>#VALUE!</v>
      </c>
      <c r="AJ15" s="497" t="e">
        <f t="shared" si="23"/>
        <v>#VALUE!</v>
      </c>
      <c r="AK15" s="497" t="e">
        <f t="shared" si="24"/>
        <v>#VALUE!</v>
      </c>
      <c r="AL15" s="497" t="e">
        <f t="shared" ref="AL15:AL16" si="33">OR(V15=44,V15=32,V15=33,V15=34)</f>
        <v>#VALUE!</v>
      </c>
      <c r="AM15" s="497" t="e">
        <f t="shared" si="25"/>
        <v>#VALUE!</v>
      </c>
      <c r="AN15" s="283" t="str">
        <f>IF(COUNTA(F15:G15:I15)&lt;3,"",(IF(AI15=TRUE,$AI$5,IF(AJ15=TRUE,$AJ$5,IF(AK15=TRUE,$AK$5,IF(AL15=TRUE,$AL$5,IF(AM15=TRUE,$AM$5,"Aucune")))))))</f>
        <v/>
      </c>
      <c r="AO15" s="497" t="e">
        <f t="shared" si="26"/>
        <v>#VALUE!</v>
      </c>
      <c r="AP15" s="497" t="e">
        <f t="shared" si="27"/>
        <v>#VALUE!</v>
      </c>
      <c r="AQ15" s="497" t="e">
        <f t="shared" si="28"/>
        <v>#VALUE!</v>
      </c>
      <c r="AR15" s="283" t="str">
        <f>IF(COUNTA(F15:G15:I15)&lt;3,"",(IF(AO15=TRUE,$AO$5,IF(AP15=TRUE,$AP$5,IF(AQ15=TRUE,$AQ$5,"Aucune action requise")))))</f>
        <v/>
      </c>
      <c r="AS15" s="497" t="e">
        <f t="shared" si="29"/>
        <v>#VALUE!</v>
      </c>
      <c r="AT15" s="497" t="e">
        <f t="shared" si="30"/>
        <v>#VALUE!</v>
      </c>
      <c r="AU15" s="497" t="e">
        <f t="shared" si="31"/>
        <v>#VALUE!</v>
      </c>
      <c r="AV15" s="497" t="e">
        <f t="shared" si="32"/>
        <v>#VALUE!</v>
      </c>
      <c r="AW15" s="283"/>
      <c r="AX15" s="80"/>
      <c r="AY15" s="473"/>
      <c r="AZ15" s="157"/>
    </row>
    <row r="16" spans="1:52" s="122" customFormat="1" ht="114" customHeight="1">
      <c r="A16" s="121"/>
      <c r="B16" s="127" t="s">
        <v>285</v>
      </c>
      <c r="C16" s="586" t="s">
        <v>286</v>
      </c>
      <c r="D16" s="586" t="s">
        <v>287</v>
      </c>
      <c r="E16" s="508"/>
      <c r="F16" s="31"/>
      <c r="G16" s="32"/>
      <c r="H16" s="32"/>
      <c r="I16" s="33"/>
      <c r="J16" s="471"/>
      <c r="K16" s="124" t="str">
        <f t="shared" si="0"/>
        <v/>
      </c>
      <c r="L16" s="501">
        <f t="shared" si="1"/>
        <v>0</v>
      </c>
      <c r="M16" s="501" t="b">
        <f t="shared" si="2"/>
        <v>0</v>
      </c>
      <c r="N16" s="501" t="b">
        <f t="shared" si="3"/>
        <v>0</v>
      </c>
      <c r="O16" s="501" t="b">
        <f t="shared" si="4"/>
        <v>0</v>
      </c>
      <c r="P16" s="501" t="b">
        <f t="shared" si="5"/>
        <v>0</v>
      </c>
      <c r="Q16" s="501" t="b">
        <f t="shared" si="6"/>
        <v>0</v>
      </c>
      <c r="R16" s="501" t="b">
        <f t="shared" si="7"/>
        <v>0</v>
      </c>
      <c r="S16" s="501" t="b">
        <f t="shared" si="8"/>
        <v>0</v>
      </c>
      <c r="T16" s="498" t="str">
        <f t="shared" si="9"/>
        <v/>
      </c>
      <c r="U16" s="499" t="str">
        <f t="shared" si="10"/>
        <v/>
      </c>
      <c r="V16" s="502" t="e">
        <f t="shared" si="11"/>
        <v>#VALUE!</v>
      </c>
      <c r="W16" s="501" t="e">
        <f t="shared" si="12"/>
        <v>#VALUE!</v>
      </c>
      <c r="X16" s="501" t="e">
        <f t="shared" si="13"/>
        <v>#VALUE!</v>
      </c>
      <c r="Y16" s="501" t="e">
        <f t="shared" si="14"/>
        <v>#VALUE!</v>
      </c>
      <c r="Z16" s="501" t="e">
        <f t="shared" si="15"/>
        <v>#VALUE!</v>
      </c>
      <c r="AA16" s="501" t="e">
        <f t="shared" si="16"/>
        <v>#VALUE!</v>
      </c>
      <c r="AB16" s="283" t="str">
        <f>IF(COUNTA(F16:G16:I16)&lt;3,"",(IF(W16=TRUE,$W$5,IF(X16=TRUE,$X$5,IF(Y16=TRUE,$Y$5,IF(Z16=TRUE,$Z$5,"Non"))))))</f>
        <v/>
      </c>
      <c r="AC16" s="501" t="e">
        <f t="shared" si="17"/>
        <v>#VALUE!</v>
      </c>
      <c r="AD16" s="501" t="e">
        <f t="shared" si="18"/>
        <v>#VALUE!</v>
      </c>
      <c r="AE16" s="501" t="e">
        <f t="shared" si="19"/>
        <v>#VALUE!</v>
      </c>
      <c r="AF16" s="501" t="e">
        <f t="shared" si="20"/>
        <v>#VALUE!</v>
      </c>
      <c r="AG16" s="501" t="e">
        <f t="shared" si="21"/>
        <v>#VALUE!</v>
      </c>
      <c r="AH16" s="283" t="str">
        <f>IF(COUNTA(F16:G16:I16)&lt;3,"",(IF(AC16=TRUE,$AC$5,IF(AD16=TRUE,$AD$5,IF(AE16=TRUE,$AE$5,IF(AF16=TRUE,$AF$5,IF(AG16=TRUE,$AG$5,"Aucune")))))))</f>
        <v/>
      </c>
      <c r="AI16" s="501" t="e">
        <f t="shared" si="22"/>
        <v>#VALUE!</v>
      </c>
      <c r="AJ16" s="501" t="e">
        <f t="shared" si="23"/>
        <v>#VALUE!</v>
      </c>
      <c r="AK16" s="501" t="e">
        <f t="shared" si="24"/>
        <v>#VALUE!</v>
      </c>
      <c r="AL16" s="501" t="e">
        <f t="shared" si="33"/>
        <v>#VALUE!</v>
      </c>
      <c r="AM16" s="501" t="e">
        <f t="shared" si="25"/>
        <v>#VALUE!</v>
      </c>
      <c r="AN16" s="283" t="str">
        <f>IF(COUNTA(F16:G16:I16)&lt;3,"",(IF(AI16=TRUE,$AI$5,IF(AJ16=TRUE,$AJ$5,IF(AK16=TRUE,$AK$5,IF(AL16=TRUE,$AL$5,IF(AM16=TRUE,$AM$5,"Aucune")))))))</f>
        <v/>
      </c>
      <c r="AO16" s="501" t="e">
        <f t="shared" si="26"/>
        <v>#VALUE!</v>
      </c>
      <c r="AP16" s="501" t="e">
        <f t="shared" si="27"/>
        <v>#VALUE!</v>
      </c>
      <c r="AQ16" s="501" t="e">
        <f t="shared" si="28"/>
        <v>#VALUE!</v>
      </c>
      <c r="AR16" s="283" t="str">
        <f>IF(COUNTA(F16:G16:I16)&lt;3,"",(IF(AO16=TRUE,$AO$5,IF(AP16=TRUE,$AP$5,IF(AQ16=TRUE,$AQ$5,"Aucune action requise")))))</f>
        <v/>
      </c>
      <c r="AS16" s="501" t="e">
        <f t="shared" si="29"/>
        <v>#VALUE!</v>
      </c>
      <c r="AT16" s="501" t="e">
        <f t="shared" si="30"/>
        <v>#VALUE!</v>
      </c>
      <c r="AU16" s="501" t="e">
        <f t="shared" si="31"/>
        <v>#VALUE!</v>
      </c>
      <c r="AV16" s="501" t="e">
        <f t="shared" si="32"/>
        <v>#VALUE!</v>
      </c>
      <c r="AW16" s="283" t="str">
        <f>IF(COUNTA(F16:G16:I16)&lt;3,"",(IF(AS16=TRUE,$AS$5,IF(AT16=TRUE,$AT$5,IF(AU16=TRUE,$AU$5,IF(AV16=TRUE,$AV$5,"Aucun"))))))</f>
        <v/>
      </c>
      <c r="AX16" s="80"/>
      <c r="AY16" s="473"/>
      <c r="AZ16" s="157"/>
    </row>
  </sheetData>
  <mergeCells count="8">
    <mergeCell ref="B2:H2"/>
    <mergeCell ref="B6:AZ6"/>
    <mergeCell ref="B3:AZ3"/>
    <mergeCell ref="B4:C5"/>
    <mergeCell ref="E4:F4"/>
    <mergeCell ref="G4:H4"/>
    <mergeCell ref="I4:J4"/>
    <mergeCell ref="AY4:AZ4"/>
  </mergeCells>
  <conditionalFormatting sqref="A4 E7:E16 J7:J16">
    <cfRule type="expression" dxfId="1073" priority="359">
      <formula>FIND("Agir",B4)</formula>
    </cfRule>
    <cfRule type="expression" dxfId="1072" priority="360">
      <formula>FIND("Réagir",B4)</formula>
    </cfRule>
  </conditionalFormatting>
  <conditionalFormatting sqref="A4 J7:J16 E7:E16">
    <cfRule type="expression" dxfId="1071" priority="358" stopIfTrue="1">
      <formula>ISTEXT(A4)</formula>
    </cfRule>
  </conditionalFormatting>
  <conditionalFormatting sqref="A4">
    <cfRule type="expression" dxfId="1070" priority="353">
      <formula>FIND("Agir",B4)</formula>
    </cfRule>
    <cfRule type="expression" dxfId="1069" priority="357">
      <formula>FIND("Réagir",B4)</formula>
    </cfRule>
    <cfRule type="expression" dxfId="1068" priority="356">
      <formula>FIND("Agir",B4)</formula>
    </cfRule>
    <cfRule type="expression" dxfId="1067" priority="355" stopIfTrue="1">
      <formula>ISTEXT(A4)</formula>
    </cfRule>
    <cfRule type="expression" dxfId="1066" priority="354">
      <formula>FIND("Réagir",B4)</formula>
    </cfRule>
    <cfRule type="expression" dxfId="1065" priority="352" stopIfTrue="1">
      <formula>ISTEXT(A4)</formula>
    </cfRule>
  </conditionalFormatting>
  <conditionalFormatting sqref="E7:E16">
    <cfRule type="expression" dxfId="1064" priority="289">
      <formula>FIND("Conforter",G7)</formula>
    </cfRule>
    <cfRule type="expression" dxfId="1063" priority="288" stopIfTrue="1">
      <formula>ISTEXT(E7)</formula>
    </cfRule>
    <cfRule type="expression" dxfId="1062" priority="296" stopIfTrue="1">
      <formula>ISTEXT(E7)</formula>
    </cfRule>
    <cfRule type="expression" dxfId="1061" priority="297">
      <formula>FIND("Conforter",G7)</formula>
    </cfRule>
  </conditionalFormatting>
  <conditionalFormatting sqref="E16">
    <cfRule type="expression" dxfId="1060" priority="222" stopIfTrue="1">
      <formula>ISTEXT(E16)</formula>
    </cfRule>
    <cfRule type="expression" dxfId="1059" priority="223">
      <formula>FIND("Conforter",G16)</formula>
    </cfRule>
  </conditionalFormatting>
  <conditionalFormatting sqref="G7:I16">
    <cfRule type="expression" dxfId="1058" priority="348">
      <formula>FIND("Conforter",J7)</formula>
    </cfRule>
    <cfRule type="expression" dxfId="1057" priority="347" stopIfTrue="1">
      <formula>ISTEXT(G7)</formula>
    </cfRule>
  </conditionalFormatting>
  <conditionalFormatting sqref="H7:I16">
    <cfRule type="expression" dxfId="1056" priority="346">
      <formula>FIND("Réagir",J7)</formula>
    </cfRule>
    <cfRule type="expression" dxfId="1055" priority="345">
      <formula>FIND("Agir",J7)</formula>
    </cfRule>
    <cfRule type="expression" dxfId="1054" priority="344" stopIfTrue="1">
      <formula>ISTEXT(H7)</formula>
    </cfRule>
    <cfRule type="expression" dxfId="1053" priority="327">
      <formula>FIND("Conforter",K7)</formula>
    </cfRule>
  </conditionalFormatting>
  <conditionalFormatting sqref="H16:I16">
    <cfRule type="expression" dxfId="1052" priority="225">
      <formula>FIND("Conforter",K16)</formula>
    </cfRule>
  </conditionalFormatting>
  <conditionalFormatting sqref="H7:J16">
    <cfRule type="expression" dxfId="1051" priority="326" stopIfTrue="1">
      <formula>ISTEXT(H7)</formula>
    </cfRule>
  </conditionalFormatting>
  <conditionalFormatting sqref="H16:J16">
    <cfRule type="expression" dxfId="1050" priority="224" stopIfTrue="1">
      <formula>ISTEXT(H16)</formula>
    </cfRule>
  </conditionalFormatting>
  <conditionalFormatting sqref="J7:J16">
    <cfRule type="expression" dxfId="1049" priority="330">
      <formula>FIND("Réagir",K7)</formula>
    </cfRule>
    <cfRule type="expression" dxfId="1048" priority="329">
      <formula>FIND("Agir",K7)</formula>
    </cfRule>
  </conditionalFormatting>
  <conditionalFormatting sqref="J16">
    <cfRule type="expression" dxfId="1047" priority="228">
      <formula>FIND("Réagir",K16)</formula>
    </cfRule>
    <cfRule type="expression" dxfId="1046" priority="227">
      <formula>FIND("Agir",K16)</formula>
    </cfRule>
  </conditionalFormatting>
  <conditionalFormatting sqref="J5:K5 AB5 AH5 AN5 AR5 AW5:AZ5">
    <cfRule type="containsText" dxfId="1045" priority="45" stopIfTrue="1" operator="containsText" text="Première">
      <formula>NOT(ISERROR(SEARCH("Première",J5)))</formula>
    </cfRule>
    <cfRule type="containsText" dxfId="1044" priority="46" stopIfTrue="1" operator="containsText" text="Seconde">
      <formula>NOT(ISERROR(SEARCH("Seconde",J5)))</formula>
    </cfRule>
    <cfRule type="containsText" dxfId="1043" priority="47" stopIfTrue="1" operator="containsText" text="Terme">
      <formula>NOT(ISERROR(SEARCH("Terme",J5)))</formula>
    </cfRule>
  </conditionalFormatting>
  <conditionalFormatting sqref="J7:K16 AW7:AZ16">
    <cfRule type="containsText" dxfId="1042" priority="351" stopIfTrue="1" operator="containsText" text="Terme">
      <formula>NOT(ISERROR(SEARCH("Terme",J7)))</formula>
    </cfRule>
    <cfRule type="containsText" dxfId="1041" priority="350" stopIfTrue="1" operator="containsText" text="Seconde">
      <formula>NOT(ISERROR(SEARCH("Seconde",J7)))</formula>
    </cfRule>
    <cfRule type="containsText" dxfId="1040" priority="349" stopIfTrue="1" operator="containsText" text="Première">
      <formula>NOT(ISERROR(SEARCH("Première",J7)))</formula>
    </cfRule>
  </conditionalFormatting>
  <conditionalFormatting sqref="K7:K16">
    <cfRule type="containsText" dxfId="1039" priority="307" stopIfTrue="1" operator="containsText" text="long">
      <formula>NOT(ISERROR(SEARCH("long",K7)))</formula>
    </cfRule>
    <cfRule type="containsText" dxfId="1038" priority="341" stopIfTrue="1" operator="containsText" text="Non">
      <formula>NOT(ISERROR(SEARCH("Non",K7)))</formula>
    </cfRule>
    <cfRule type="containsText" dxfId="1037" priority="306" stopIfTrue="1" operator="containsText" text="moyen">
      <formula>NOT(ISERROR(SEARCH("moyen",K7)))</formula>
    </cfRule>
    <cfRule type="containsText" dxfId="1036" priority="305" stopIfTrue="1" operator="containsText" text="Urgent">
      <formula>NOT(ISERROR(SEARCH("Urgent",K7)))</formula>
    </cfRule>
    <cfRule type="containsText" dxfId="1035" priority="304" stopIfTrue="1" operator="containsText" text="Non Prioritaire">
      <formula>NOT(ISERROR(SEARCH("Non Prioritaire",K7)))</formula>
    </cfRule>
    <cfRule type="containsText" dxfId="1034" priority="303" stopIfTrue="1" operator="containsText" text="consolidation">
      <formula>NOT(ISERROR(SEARCH("consolidation",K7)))</formula>
    </cfRule>
    <cfRule type="containsText" dxfId="1033" priority="302" stopIfTrue="1" operator="containsText" text="Non pertinent">
      <formula>NOT(ISERROR(SEARCH("Non pertinent",K7)))</formula>
    </cfRule>
    <cfRule type="containsText" dxfId="1032" priority="301" operator="containsText" text="Intervention prioritaire">
      <formula>NOT(ISERROR(SEARCH("Intervention prioritaire",K7)))</formula>
    </cfRule>
  </conditionalFormatting>
  <conditionalFormatting sqref="AB7:AB16 AH7:AH16 AN7:AN16 AR7:AR16">
    <cfRule type="containsText" dxfId="1031" priority="30" stopIfTrue="1" operator="containsText" text="Terme">
      <formula>NOT(ISERROR(SEARCH("Terme",AB7)))</formula>
    </cfRule>
    <cfRule type="containsText" dxfId="1030" priority="29" stopIfTrue="1" operator="containsText" text="Seconde">
      <formula>NOT(ISERROR(SEARCH("Seconde",AB7)))</formula>
    </cfRule>
  </conditionalFormatting>
  <conditionalFormatting sqref="AB7:AB16">
    <cfRule type="expression" dxfId="1029" priority="10" stopIfTrue="1">
      <formula>ISTEXT(AB7)</formula>
    </cfRule>
    <cfRule type="expression" dxfId="1028" priority="12">
      <formula>FIND("Réagir",AW7)</formula>
    </cfRule>
    <cfRule type="expression" dxfId="1027" priority="11">
      <formula>FIND("Agir",AW7)</formula>
    </cfRule>
  </conditionalFormatting>
  <conditionalFormatting sqref="AH7:AH16 AN7:AN16 AR7:AR16">
    <cfRule type="expression" dxfId="1026" priority="9">
      <formula>FIND("Réagir",#REF!)</formula>
    </cfRule>
    <cfRule type="expression" dxfId="1025" priority="8">
      <formula>FIND("Agir",#REF!)</formula>
    </cfRule>
  </conditionalFormatting>
  <conditionalFormatting sqref="AH7:AH16">
    <cfRule type="expression" dxfId="1024" priority="1" stopIfTrue="1">
      <formula>ISTEXT(AH7)</formula>
    </cfRule>
    <cfRule type="expression" dxfId="1023" priority="2">
      <formula>FIND("Agir",#REF!)</formula>
    </cfRule>
    <cfRule type="expression" dxfId="1022" priority="3">
      <formula>FIND("Réagir",#REF!)</formula>
    </cfRule>
  </conditionalFormatting>
  <conditionalFormatting sqref="AN7:AN16 AR7:AR16 AB7:AB16 AH7:AH16">
    <cfRule type="containsText" dxfId="1021" priority="28" stopIfTrue="1" operator="containsText" text="Première">
      <formula>NOT(ISERROR(SEARCH("Première",AB7)))</formula>
    </cfRule>
  </conditionalFormatting>
  <conditionalFormatting sqref="AN7:AN16 AR7:AR16 AH7:AH16">
    <cfRule type="expression" dxfId="1020" priority="7" stopIfTrue="1">
      <formula>ISTEXT(AH7)</formula>
    </cfRule>
  </conditionalFormatting>
  <conditionalFormatting sqref="AN7:AN16 AR7:AR16">
    <cfRule type="expression" dxfId="1019" priority="4" stopIfTrue="1">
      <formula>ISTEXT(AN7)</formula>
    </cfRule>
    <cfRule type="expression" dxfId="1018" priority="5">
      <formula>FIND("Agir",#REF!)</formula>
    </cfRule>
    <cfRule type="expression" dxfId="1017" priority="6">
      <formula>FIND("Réagir",#REF!)</formula>
    </cfRule>
    <cfRule type="expression" dxfId="1016" priority="27">
      <formula>FIND("Réagir",#REF!)</formula>
    </cfRule>
    <cfRule type="expression" dxfId="1015" priority="26">
      <formula>FIND("Agir",#REF!)</formula>
    </cfRule>
  </conditionalFormatting>
  <conditionalFormatting sqref="AR7:AR16 AN7:AN16">
    <cfRule type="expression" dxfId="1014" priority="25" stopIfTrue="1">
      <formula>ISTEXT(AN7)</formula>
    </cfRule>
  </conditionalFormatting>
  <conditionalFormatting sqref="AR7:AR16">
    <cfRule type="expression" dxfId="1013" priority="13" stopIfTrue="1">
      <formula>ISTEXT(AR7)</formula>
    </cfRule>
    <cfRule type="expression" dxfId="1012" priority="14">
      <formula>FIND("Agir",AW7)</formula>
    </cfRule>
    <cfRule type="expression" dxfId="1011" priority="15">
      <formula>FIND("Réagir",AW7)</formula>
    </cfRule>
    <cfRule type="expression" dxfId="1010" priority="22" stopIfTrue="1">
      <formula>ISTEXT(AR7)</formula>
    </cfRule>
    <cfRule type="expression" dxfId="1009" priority="23">
      <formula>FIND("Agir",AW7)</formula>
    </cfRule>
    <cfRule type="expression" dxfId="1008" priority="24">
      <formula>FIND("Réagir",AW7)</formula>
    </cfRule>
  </conditionalFormatting>
  <conditionalFormatting sqref="AR15:AR16">
    <cfRule type="expression" dxfId="1007" priority="16" stopIfTrue="1">
      <formula>ISTEXT(AR15)</formula>
    </cfRule>
    <cfRule type="expression" dxfId="1006" priority="17">
      <formula>FIND("Agir",AW15)</formula>
    </cfRule>
    <cfRule type="expression" dxfId="1005" priority="18">
      <formula>FIND("Réagir",AW15)</formula>
    </cfRule>
  </conditionalFormatting>
  <conditionalFormatting sqref="AW7:AW16">
    <cfRule type="expression" dxfId="1004" priority="275">
      <formula>FIND("Réagir",#REF!)</formula>
    </cfRule>
    <cfRule type="expression" dxfId="1003" priority="238" stopIfTrue="1">
      <formula>ISTEXT(AW7)</formula>
    </cfRule>
    <cfRule type="expression" dxfId="1002" priority="240">
      <formula>FIND("Réagir",#REF!)</formula>
    </cfRule>
    <cfRule type="expression" dxfId="1001" priority="241" stopIfTrue="1">
      <formula>ISTEXT(AW7)</formula>
    </cfRule>
    <cfRule type="expression" dxfId="1000" priority="242">
      <formula>FIND("Agir",#REF!)</formula>
    </cfRule>
    <cfRule type="expression" dxfId="999" priority="243">
      <formula>FIND("Réagir",#REF!)</formula>
    </cfRule>
    <cfRule type="expression" dxfId="998" priority="273" stopIfTrue="1">
      <formula>ISTEXT(AW7)</formula>
    </cfRule>
    <cfRule type="expression" dxfId="997" priority="274">
      <formula>FIND("Agir",#REF!)</formula>
    </cfRule>
    <cfRule type="expression" dxfId="996" priority="239">
      <formula>FIND("Agir",#REF!)</formula>
    </cfRule>
  </conditionalFormatting>
  <conditionalFormatting sqref="AW7:AX16">
    <cfRule type="expression" dxfId="995" priority="230">
      <formula>FIND("Agir",#REF!)</formula>
    </cfRule>
    <cfRule type="expression" dxfId="994" priority="231">
      <formula>FIND("Réagir",#REF!)</formula>
    </cfRule>
  </conditionalFormatting>
  <conditionalFormatting sqref="AW7:AZ16">
    <cfRule type="expression" dxfId="993" priority="229" stopIfTrue="1">
      <formula>ISTEXT(AW7)</formula>
    </cfRule>
  </conditionalFormatting>
  <conditionalFormatting sqref="AX4:AY4">
    <cfRule type="containsText" dxfId="992" priority="42" stopIfTrue="1" operator="containsText" text="Première">
      <formula>NOT(ISERROR(SEARCH("Première",AX4)))</formula>
    </cfRule>
    <cfRule type="containsText" dxfId="991" priority="43" stopIfTrue="1" operator="containsText" text="Seconde">
      <formula>NOT(ISERROR(SEARCH("Seconde",AX4)))</formula>
    </cfRule>
    <cfRule type="containsText" dxfId="990" priority="44" stopIfTrue="1" operator="containsText" text="Terme">
      <formula>NOT(ISERROR(SEARCH("Terme",AX4)))</formula>
    </cfRule>
  </conditionalFormatting>
  <conditionalFormatting sqref="AY7:AZ16">
    <cfRule type="expression" dxfId="989" priority="278">
      <formula>FIND("Réagir",#REF!)</formula>
    </cfRule>
    <cfRule type="expression" dxfId="988" priority="277">
      <formula>FIND("Agir",#REF!)</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G7:G16" xr:uid="{00000000-0002-0000-0C00-000000000000}">
      <formula1>$N$1:$Q$1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F7:F16" xr:uid="{00000000-0002-0000-0C00-000001000000}">
      <formula1>$M$1:$P$1</formula1>
    </dataValidation>
    <dataValidation type="list" allowBlank="1" showInputMessage="1" showErrorMessage="1" errorTitle="Valeur invalide" error="La valeur doit être contenue entre 1 et 4" promptTitle="Compétences" prompt="Valeur comprise entre 1 et 5_x000a_Les compétences pour cette cible sont : _x000a_1 - Secteur publique échelle nationale_x000a_2 - Secteur public à l’échelle locale._x000a_3 - Secteur public (nationale et locale)_x000a_4 - Partagée entre les secteurs public et privé_x000a_5. Secteur privé. " sqref="I7:I16" xr:uid="{00000000-0002-0000-0C00-000002000000}">
      <formula1>$N$1:$R$1</formula1>
    </dataValidation>
  </dataValidation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BA18"/>
  <sheetViews>
    <sheetView topLeftCell="A11" zoomScale="120" zoomScaleNormal="120" workbookViewId="0">
      <selection activeCell="E17" sqref="E17"/>
    </sheetView>
  </sheetViews>
  <sheetFormatPr baseColWidth="10" defaultColWidth="10.5" defaultRowHeight="12"/>
  <cols>
    <col min="1" max="1" width="1.5" style="100" customWidth="1"/>
    <col min="2" max="2" width="9" style="141" customWidth="1"/>
    <col min="3" max="4" width="83" style="142" customWidth="1"/>
    <col min="5" max="5" width="46" style="143" customWidth="1"/>
    <col min="6" max="6" width="9.83203125" style="100" customWidth="1"/>
    <col min="7" max="7" width="9.83203125" style="144" customWidth="1"/>
    <col min="8" max="8" width="46" style="143" customWidth="1"/>
    <col min="9" max="9" width="8.83203125" style="143" customWidth="1"/>
    <col min="10" max="10" width="45.5" style="143" customWidth="1"/>
    <col min="11" max="11" width="20.5" style="143" customWidth="1"/>
    <col min="12" max="27" width="5.5" style="100" hidden="1" customWidth="1"/>
    <col min="28" max="28" width="20.5" style="143" hidden="1" customWidth="1"/>
    <col min="29" max="33" width="10.5" style="100" hidden="1" customWidth="1"/>
    <col min="34" max="34" width="20.5" style="143" hidden="1" customWidth="1"/>
    <col min="35" max="39" width="10.5" style="100" hidden="1" customWidth="1"/>
    <col min="40" max="40" width="20.5" style="143" hidden="1" customWidth="1"/>
    <col min="41" max="43" width="10.5" style="100" hidden="1" customWidth="1"/>
    <col min="44" max="44" width="20.5" style="143" hidden="1" customWidth="1"/>
    <col min="45" max="48" width="10.5" style="100" hidden="1" customWidth="1"/>
    <col min="49" max="49" width="20.5" style="143" hidden="1" customWidth="1"/>
    <col min="50" max="51" width="45.5" style="143" customWidth="1"/>
    <col min="52" max="52" width="45.5" style="143" hidden="1" customWidth="1"/>
    <col min="53" max="16384" width="10.5" style="100"/>
  </cols>
  <sheetData>
    <row r="1" spans="1:53" s="95" customFormat="1" ht="14" thickBot="1">
      <c r="B1" s="96"/>
      <c r="C1" s="97"/>
      <c r="D1" s="97"/>
      <c r="E1" s="98"/>
      <c r="G1" s="99"/>
      <c r="H1" s="98"/>
      <c r="I1" s="98"/>
      <c r="J1" s="98"/>
      <c r="K1" s="98"/>
      <c r="M1" s="95">
        <v>0</v>
      </c>
      <c r="N1" s="95">
        <v>1</v>
      </c>
      <c r="O1" s="95">
        <v>2</v>
      </c>
      <c r="P1" s="95">
        <v>3</v>
      </c>
      <c r="Q1" s="95">
        <v>4</v>
      </c>
      <c r="R1" s="95">
        <v>5</v>
      </c>
      <c r="AB1" s="62"/>
      <c r="AH1" s="62"/>
      <c r="AN1" s="62"/>
      <c r="AR1" s="62"/>
      <c r="AW1" s="62"/>
      <c r="AX1" s="98"/>
      <c r="AY1" s="98"/>
      <c r="AZ1" s="98"/>
    </row>
    <row r="2" spans="1:53" s="95" customFormat="1" ht="60" customHeight="1" thickBot="1">
      <c r="B2" s="676" t="s">
        <v>288</v>
      </c>
      <c r="C2" s="677"/>
      <c r="D2" s="677"/>
      <c r="E2" s="677" t="s">
        <v>289</v>
      </c>
      <c r="F2" s="677"/>
      <c r="G2" s="677"/>
      <c r="H2" s="678"/>
      <c r="I2" s="98"/>
      <c r="J2" s="98"/>
      <c r="K2" s="98"/>
      <c r="AB2" s="98"/>
      <c r="AH2" s="98"/>
      <c r="AN2" s="98"/>
      <c r="AR2" s="98"/>
      <c r="AW2" s="98"/>
      <c r="AX2" s="98"/>
      <c r="AY2" s="98"/>
      <c r="AZ2" s="98"/>
    </row>
    <row r="3" spans="1:53" s="95" customFormat="1" ht="17" thickBot="1">
      <c r="B3" s="682"/>
      <c r="C3" s="683"/>
      <c r="D3" s="683"/>
      <c r="E3" s="683"/>
      <c r="F3" s="683"/>
      <c r="G3" s="683"/>
      <c r="H3" s="683"/>
      <c r="I3" s="683"/>
      <c r="J3" s="683"/>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4"/>
      <c r="AP3" s="684"/>
      <c r="AQ3" s="684"/>
      <c r="AR3" s="684"/>
      <c r="AS3" s="684"/>
      <c r="AT3" s="684"/>
      <c r="AU3" s="684"/>
      <c r="AV3" s="684"/>
      <c r="AW3" s="684"/>
      <c r="AX3" s="683"/>
      <c r="AY3" s="683"/>
      <c r="AZ3" s="685"/>
    </row>
    <row r="4" spans="1:53" ht="21.75" customHeight="1">
      <c r="A4" s="95"/>
      <c r="B4" s="686"/>
      <c r="C4" s="687"/>
      <c r="D4" s="396"/>
      <c r="E4" s="690" t="s">
        <v>46</v>
      </c>
      <c r="F4" s="691"/>
      <c r="G4" s="692" t="s">
        <v>47</v>
      </c>
      <c r="H4" s="693"/>
      <c r="I4" s="694" t="s">
        <v>48</v>
      </c>
      <c r="J4" s="695"/>
      <c r="K4" s="178" t="s">
        <v>49</v>
      </c>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6"/>
      <c r="AX4" s="187"/>
      <c r="AY4" s="696" t="s">
        <v>50</v>
      </c>
      <c r="AZ4" s="697"/>
    </row>
    <row r="5" spans="1:53" s="117" customFormat="1" ht="168" customHeight="1" thickBot="1">
      <c r="A5" s="101"/>
      <c r="B5" s="688"/>
      <c r="C5" s="689"/>
      <c r="D5" s="434" t="s">
        <v>51</v>
      </c>
      <c r="E5" s="102" t="s">
        <v>52</v>
      </c>
      <c r="F5" s="103" t="s">
        <v>46</v>
      </c>
      <c r="G5" s="104" t="s">
        <v>47</v>
      </c>
      <c r="H5" s="105" t="s">
        <v>53</v>
      </c>
      <c r="I5" s="106" t="s">
        <v>54</v>
      </c>
      <c r="J5" s="107" t="s">
        <v>55</v>
      </c>
      <c r="K5" s="108" t="s">
        <v>56</v>
      </c>
      <c r="L5" s="109" t="s">
        <v>57</v>
      </c>
      <c r="M5" s="63" t="s">
        <v>5</v>
      </c>
      <c r="N5" s="64" t="s">
        <v>17</v>
      </c>
      <c r="O5" s="65" t="s">
        <v>24</v>
      </c>
      <c r="P5" s="66" t="s">
        <v>31</v>
      </c>
      <c r="Q5" s="67" t="s">
        <v>36</v>
      </c>
      <c r="R5" s="68" t="s">
        <v>41</v>
      </c>
      <c r="S5" s="69" t="s">
        <v>44</v>
      </c>
      <c r="T5" s="110" t="s">
        <v>58</v>
      </c>
      <c r="U5" s="110" t="s">
        <v>59</v>
      </c>
      <c r="V5" s="110" t="s">
        <v>60</v>
      </c>
      <c r="W5" s="110" t="s">
        <v>7</v>
      </c>
      <c r="X5" s="110" t="s">
        <v>18</v>
      </c>
      <c r="Y5" s="110" t="s">
        <v>19</v>
      </c>
      <c r="Z5" s="110" t="s">
        <v>32</v>
      </c>
      <c r="AA5" s="110" t="s">
        <v>8</v>
      </c>
      <c r="AB5" s="111" t="s">
        <v>6</v>
      </c>
      <c r="AC5" s="112" t="s">
        <v>61</v>
      </c>
      <c r="AD5" s="112" t="s">
        <v>62</v>
      </c>
      <c r="AE5" s="112" t="s">
        <v>20</v>
      </c>
      <c r="AF5" s="112" t="s">
        <v>37</v>
      </c>
      <c r="AG5" s="112" t="s">
        <v>38</v>
      </c>
      <c r="AH5" s="111" t="s">
        <v>9</v>
      </c>
      <c r="AI5" s="112" t="s">
        <v>63</v>
      </c>
      <c r="AJ5" s="112" t="s">
        <v>64</v>
      </c>
      <c r="AK5" s="112" t="s">
        <v>65</v>
      </c>
      <c r="AL5" s="112" t="s">
        <v>66</v>
      </c>
      <c r="AM5" s="112" t="s">
        <v>67</v>
      </c>
      <c r="AN5" s="111" t="s">
        <v>68</v>
      </c>
      <c r="AO5" s="112" t="s">
        <v>69</v>
      </c>
      <c r="AP5" s="112" t="s">
        <v>70</v>
      </c>
      <c r="AQ5" s="112" t="s">
        <v>71</v>
      </c>
      <c r="AR5" s="111" t="s">
        <v>72</v>
      </c>
      <c r="AS5" s="112" t="s">
        <v>73</v>
      </c>
      <c r="AT5" s="112" t="s">
        <v>74</v>
      </c>
      <c r="AU5" s="112" t="s">
        <v>75</v>
      </c>
      <c r="AV5" s="112" t="s">
        <v>76</v>
      </c>
      <c r="AW5" s="113" t="s">
        <v>77</v>
      </c>
      <c r="AX5" s="114" t="s">
        <v>78</v>
      </c>
      <c r="AY5" s="115" t="s">
        <v>79</v>
      </c>
      <c r="AZ5" s="116" t="s">
        <v>80</v>
      </c>
    </row>
    <row r="6" spans="1:53" s="146" customFormat="1" ht="31.5" customHeight="1" thickBot="1">
      <c r="A6" s="145"/>
      <c r="B6" s="679" t="s">
        <v>81</v>
      </c>
      <c r="C6" s="680"/>
      <c r="D6" s="680"/>
      <c r="E6" s="680"/>
      <c r="F6" s="680"/>
      <c r="G6" s="680"/>
      <c r="H6" s="680"/>
      <c r="I6" s="680"/>
      <c r="J6" s="680"/>
      <c r="K6" s="680"/>
      <c r="L6" s="680"/>
      <c r="M6" s="680"/>
      <c r="N6" s="680"/>
      <c r="O6" s="680"/>
      <c r="P6" s="680"/>
      <c r="Q6" s="680"/>
      <c r="R6" s="680"/>
      <c r="S6" s="680"/>
      <c r="T6" s="680"/>
      <c r="U6" s="680"/>
      <c r="V6" s="680"/>
      <c r="W6" s="680"/>
      <c r="X6" s="680"/>
      <c r="Y6" s="680"/>
      <c r="Z6" s="680"/>
      <c r="AA6" s="680"/>
      <c r="AB6" s="680"/>
      <c r="AC6" s="680"/>
      <c r="AD6" s="680"/>
      <c r="AE6" s="680"/>
      <c r="AF6" s="680"/>
      <c r="AG6" s="680"/>
      <c r="AH6" s="680"/>
      <c r="AI6" s="680"/>
      <c r="AJ6" s="680"/>
      <c r="AK6" s="680"/>
      <c r="AL6" s="680"/>
      <c r="AM6" s="680"/>
      <c r="AN6" s="680"/>
      <c r="AO6" s="680"/>
      <c r="AP6" s="680"/>
      <c r="AQ6" s="680"/>
      <c r="AR6" s="680"/>
      <c r="AS6" s="680"/>
      <c r="AT6" s="680"/>
      <c r="AU6" s="680"/>
      <c r="AV6" s="680"/>
      <c r="AW6" s="680"/>
      <c r="AX6" s="680"/>
      <c r="AY6" s="680"/>
      <c r="AZ6" s="681"/>
    </row>
    <row r="7" spans="1:53" s="122" customFormat="1" ht="114" customHeight="1">
      <c r="A7" s="121"/>
      <c r="B7" s="127">
        <v>12.1</v>
      </c>
      <c r="C7" s="331" t="s">
        <v>290</v>
      </c>
      <c r="D7" s="331" t="s">
        <v>291</v>
      </c>
      <c r="E7" s="31"/>
      <c r="F7" s="31"/>
      <c r="G7" s="32"/>
      <c r="H7" s="32"/>
      <c r="I7" s="33"/>
      <c r="J7" s="33"/>
      <c r="K7" s="124" t="str">
        <f t="shared" ref="K7:K16" si="0">T7</f>
        <v/>
      </c>
      <c r="L7" s="280">
        <f t="shared" ref="L7:L16" si="1">F7*10+G7</f>
        <v>0</v>
      </c>
      <c r="M7" s="280" t="b">
        <f t="shared" ref="M7:M16" si="2">OR(L7=31)</f>
        <v>0</v>
      </c>
      <c r="N7" s="280" t="b">
        <f t="shared" ref="N7:N16" si="3">OR(L7=21,L7=32)</f>
        <v>0</v>
      </c>
      <c r="O7" s="280" t="b">
        <f t="shared" ref="O7:O16" si="4">OR(L7=22,L7=33)</f>
        <v>0</v>
      </c>
      <c r="P7" s="280" t="b">
        <f t="shared" ref="P7:P16" si="5">OR(L7=11,L7=12)</f>
        <v>0</v>
      </c>
      <c r="Q7" s="280" t="b">
        <f t="shared" ref="Q7:Q16" si="6">OR(L7=23,L7=34)</f>
        <v>0</v>
      </c>
      <c r="R7" s="280" t="b">
        <f t="shared" ref="R7:R16" si="7">OR(L7=13,L7=14,L7=24)</f>
        <v>0</v>
      </c>
      <c r="S7" s="280" t="b">
        <f t="shared" ref="S7:S16" si="8">OR(L7=1,L7=2,L7=3,L7=4)</f>
        <v>0</v>
      </c>
      <c r="T7" s="281" t="str">
        <f t="shared" ref="T7:T16" si="9">IF(COUNTA(F7:G7)&lt;2,"",(IF(M7=TRUE,$M$5,IF(N7=TRUE,$N$5,IF(O7=TRUE,$O$5,IF(P7=TRUE,$P$5,IF(Q7=TRUE,$Q$5,IF(R7=TRUE,$R$5,IF(S7=TRUE,$S$5,0)))))))))</f>
        <v/>
      </c>
      <c r="U7" s="282" t="str">
        <f t="shared" ref="U7:U16" si="10">IF(COUNTA(F7:G7)&lt;2,"",(IF(M7=TRUE,6,IF(N7=TRUE,5,IF(O7=TRUE,4,IF(P7=TRUE,3,IF(Q7=TRUE,2,IF(R7=TRUE,1,IF(S7=TRUE,0,0)))))))))</f>
        <v/>
      </c>
      <c r="V7" s="125" t="e">
        <f t="shared" ref="V7:V16" si="11">U7*10+I7</f>
        <v>#VALUE!</v>
      </c>
      <c r="W7" s="280" t="e">
        <f t="shared" ref="W7:W16" si="12">OR(V7=61,V7=62,V7=63)</f>
        <v>#VALUE!</v>
      </c>
      <c r="X7" s="280" t="e">
        <f t="shared" ref="X7:X16" si="13">OR(V7=51,V7=52)</f>
        <v>#VALUE!</v>
      </c>
      <c r="Y7" s="280" t="e">
        <f t="shared" ref="Y7:Y16" si="14">OR(V7=31,V7=41,V7=42,V7=53)</f>
        <v>#VALUE!</v>
      </c>
      <c r="Z7" s="280" t="e">
        <f t="shared" ref="Z7:Z16" si="15">OR(V7=21,V7=32)</f>
        <v>#VALUE!</v>
      </c>
      <c r="AA7" s="280" t="e">
        <f t="shared" ref="AA7:AA16" si="16">AND(W7=FALSE,X7=FALSE,Y7=FALSE,Z7=FALSE)</f>
        <v>#VALUE!</v>
      </c>
      <c r="AB7" s="283" t="str">
        <f>IF(COUNTA(F7:G7:I7)&lt;3,"",(IF(W7=TRUE,$W$5,IF(X7=TRUE,$X$5,IF(Y7=TRUE,$Y$5,IF(Z7=TRUE,$Z$5,"Non"))))))</f>
        <v/>
      </c>
      <c r="AC7" s="280" t="e">
        <f t="shared" ref="AC7:AC16" si="17">OR(V7=61,V7=62,V7=51,V7=52)</f>
        <v>#VALUE!</v>
      </c>
      <c r="AD7" s="280" t="e">
        <f t="shared" ref="AD7:AD16" si="18">OR(V7=41,V7=42)</f>
        <v>#VALUE!</v>
      </c>
      <c r="AE7" s="280" t="e">
        <f t="shared" ref="AE7:AE16" si="19">OR(V7=31,V7=32,V7=63,V7=64,V7=53,V7=54,)</f>
        <v>#VALUE!</v>
      </c>
      <c r="AF7" s="280" t="e">
        <f t="shared" ref="AF7:AF16" si="20">OR(V7=21,V7=22,)</f>
        <v>#VALUE!</v>
      </c>
      <c r="AG7" s="280" t="e">
        <f t="shared" ref="AG7:AG16" si="21">OR(V7=11,V7=12,V7=13,V7=23,)</f>
        <v>#VALUE!</v>
      </c>
      <c r="AH7" s="283" t="str">
        <f>IF(COUNTA(F7:G7:I7)&lt;3,"",(IF(AC7=TRUE,$AC$5,IF(AD7=TRUE,$AD$5,IF(AE7=TRUE,$AE$5,IF(AF7=TRUE,$AF$5,IF(AG7=TRUE,$AG$5,"Aucune")))))))</f>
        <v/>
      </c>
      <c r="AI7" s="280" t="e">
        <f t="shared" ref="AI7:AI16" si="22">OR(V7=62,V7=52,V7=42)</f>
        <v>#VALUE!</v>
      </c>
      <c r="AJ7" s="280" t="e">
        <f t="shared" ref="AJ7:AJ16" si="23">OR(V7=63,V7=53,V7=43,V7=64,V7=54)</f>
        <v>#VALUE!</v>
      </c>
      <c r="AK7" s="280" t="e">
        <f t="shared" ref="AK7:AL16" si="24">OR(V7=61,V7=51,V7=41)</f>
        <v>#VALUE!</v>
      </c>
      <c r="AL7" s="280" t="e">
        <f t="shared" si="24"/>
        <v>#VALUE!</v>
      </c>
      <c r="AM7" s="280" t="e">
        <f t="shared" ref="AM7:AM16" si="25">OR(V7=22,V7=23,V7=24,V7=12,V7=13,V7=14)</f>
        <v>#VALUE!</v>
      </c>
      <c r="AN7" s="283" t="str">
        <f>IF(COUNTA(F7:G7:I7)&lt;3,"",(IF(AI7=TRUE,$AI$5,IF(AJ7=TRUE,$AJ$5,IF(AK7=TRUE,$AK$5,IF(AL7=TRUE,$AL$5,IF(AM7=TRUE,$AM$5,"Aucune")))))))</f>
        <v/>
      </c>
      <c r="AO7" s="280" t="e">
        <f t="shared" ref="AO7:AO16" si="26">OR(V7=61,V7=62,V7=63,V7=51,V7=52,V7=53)</f>
        <v>#VALUE!</v>
      </c>
      <c r="AP7" s="280" t="e">
        <f t="shared" ref="AP7:AP16" si="27">OR(V7=41,V7=42,V7=43,V7=31,V7=32,V7=33)</f>
        <v>#VALUE!</v>
      </c>
      <c r="AQ7" s="280" t="e">
        <f t="shared" ref="AQ7:AQ16" si="28">OR(V7=21,V7=22,V7=23,V7=11,V7=12,V7=13)</f>
        <v>#VALUE!</v>
      </c>
      <c r="AR7" s="283" t="str">
        <f>IF(COUNTA(F7:G7:I7)&lt;3,"",(IF(AO7=TRUE,$AO$5,IF(AP7=TRUE,$AP$5,IF(AQ7=TRUE,$AQ$5,"Aucune action requise")))))</f>
        <v/>
      </c>
      <c r="AS7" s="280" t="e">
        <f t="shared" ref="AS7:AS16" si="29">OR(V7=61,V7=51,V7=41,V7=31,V7=21)</f>
        <v>#VALUE!</v>
      </c>
      <c r="AT7" s="280" t="e">
        <f t="shared" ref="AT7:AT16" si="30">OR(V7=62,V7=52,V7=42,V7=32,V7=22,V7=63,V7=53)</f>
        <v>#VALUE!</v>
      </c>
      <c r="AU7" s="280" t="e">
        <f t="shared" ref="AU7:AU16" si="31">OR(V7=43,V7=33,V7=23,V7=34,V7=24)</f>
        <v>#VALUE!</v>
      </c>
      <c r="AV7" s="280" t="e">
        <f t="shared" ref="AV7:AV16" si="32">OR(V7=64,V7=54,V7=44)</f>
        <v>#VALUE!</v>
      </c>
      <c r="AW7" s="283" t="str">
        <f>IF(COUNTA(F7:G7:I7)&lt;3,"",(IF(AS7=TRUE,$AS$5,IF(AT7=TRUE,$AT$5,IF(AU7=TRUE,$AU$5,IF(AV7=TRUE,$AV$5,"Aucun"))))))</f>
        <v/>
      </c>
      <c r="AX7" s="80"/>
      <c r="AY7" s="36"/>
      <c r="AZ7" s="157"/>
    </row>
    <row r="8" spans="1:53" s="122" customFormat="1" ht="55.5" customHeight="1">
      <c r="A8" s="121"/>
      <c r="B8" s="127" t="s">
        <v>292</v>
      </c>
      <c r="C8" s="331" t="s">
        <v>293</v>
      </c>
      <c r="D8" s="331" t="s">
        <v>294</v>
      </c>
      <c r="E8" s="508"/>
      <c r="F8" s="31"/>
      <c r="G8" s="32"/>
      <c r="H8" s="32"/>
      <c r="I8" s="33"/>
      <c r="J8" s="33"/>
      <c r="K8" s="124" t="str">
        <f t="shared" si="0"/>
        <v/>
      </c>
      <c r="L8" s="280">
        <f t="shared" si="1"/>
        <v>0</v>
      </c>
      <c r="M8" s="280" t="b">
        <f t="shared" si="2"/>
        <v>0</v>
      </c>
      <c r="N8" s="280" t="b">
        <f t="shared" si="3"/>
        <v>0</v>
      </c>
      <c r="O8" s="280" t="b">
        <f t="shared" si="4"/>
        <v>0</v>
      </c>
      <c r="P8" s="280" t="b">
        <f t="shared" si="5"/>
        <v>0</v>
      </c>
      <c r="Q8" s="280" t="b">
        <f t="shared" si="6"/>
        <v>0</v>
      </c>
      <c r="R8" s="280" t="b">
        <f t="shared" si="7"/>
        <v>0</v>
      </c>
      <c r="S8" s="280" t="b">
        <f t="shared" si="8"/>
        <v>0</v>
      </c>
      <c r="T8" s="281" t="str">
        <f t="shared" si="9"/>
        <v/>
      </c>
      <c r="U8" s="282" t="str">
        <f t="shared" si="10"/>
        <v/>
      </c>
      <c r="V8" s="125" t="e">
        <f t="shared" si="11"/>
        <v>#VALUE!</v>
      </c>
      <c r="W8" s="280" t="e">
        <f t="shared" si="12"/>
        <v>#VALUE!</v>
      </c>
      <c r="X8" s="280" t="e">
        <f t="shared" si="13"/>
        <v>#VALUE!</v>
      </c>
      <c r="Y8" s="280" t="e">
        <f t="shared" si="14"/>
        <v>#VALUE!</v>
      </c>
      <c r="Z8" s="280" t="e">
        <f t="shared" si="15"/>
        <v>#VALUE!</v>
      </c>
      <c r="AA8" s="280" t="e">
        <f t="shared" si="16"/>
        <v>#VALUE!</v>
      </c>
      <c r="AB8" s="283" t="str">
        <f>IF(COUNTA(F8:G8:I8)&lt;3,"",(IF(W8=TRUE,$W$5,IF(X8=TRUE,$X$5,IF(Y8=TRUE,$Y$5,IF(Z8=TRUE,$Z$5,"Non"))))))</f>
        <v/>
      </c>
      <c r="AC8" s="280" t="e">
        <f t="shared" si="17"/>
        <v>#VALUE!</v>
      </c>
      <c r="AD8" s="280" t="e">
        <f t="shared" si="18"/>
        <v>#VALUE!</v>
      </c>
      <c r="AE8" s="280" t="e">
        <f t="shared" si="19"/>
        <v>#VALUE!</v>
      </c>
      <c r="AF8" s="280" t="e">
        <f t="shared" si="20"/>
        <v>#VALUE!</v>
      </c>
      <c r="AG8" s="280" t="e">
        <f t="shared" si="21"/>
        <v>#VALUE!</v>
      </c>
      <c r="AH8" s="283" t="str">
        <f>IF(COUNTA(F8:G8:I8)&lt;3,"",(IF(AC8=TRUE,$AC$5,IF(AD8=TRUE,$AD$5,IF(AE8=TRUE,$AE$5,IF(AF8=TRUE,$AF$5,IF(AG8=TRUE,$AG$5,"Aucune")))))))</f>
        <v/>
      </c>
      <c r="AI8" s="280" t="e">
        <f t="shared" si="22"/>
        <v>#VALUE!</v>
      </c>
      <c r="AJ8" s="280" t="e">
        <f t="shared" si="23"/>
        <v>#VALUE!</v>
      </c>
      <c r="AK8" s="280" t="e">
        <f t="shared" si="24"/>
        <v>#VALUE!</v>
      </c>
      <c r="AL8" s="280" t="e">
        <f t="shared" si="24"/>
        <v>#VALUE!</v>
      </c>
      <c r="AM8" s="280" t="e">
        <f t="shared" si="25"/>
        <v>#VALUE!</v>
      </c>
      <c r="AN8" s="283" t="str">
        <f>IF(COUNTA(F8:G8:I8)&lt;3,"",(IF(AI8=TRUE,$AI$5,IF(AJ8=TRUE,$AJ$5,IF(AK8=TRUE,$AK$5,IF(AL8=TRUE,$AL$5,IF(AM8=TRUE,$AM$5,"Aucune")))))))</f>
        <v/>
      </c>
      <c r="AO8" s="280" t="e">
        <f t="shared" si="26"/>
        <v>#VALUE!</v>
      </c>
      <c r="AP8" s="280" t="e">
        <f t="shared" si="27"/>
        <v>#VALUE!</v>
      </c>
      <c r="AQ8" s="280" t="e">
        <f t="shared" si="28"/>
        <v>#VALUE!</v>
      </c>
      <c r="AR8" s="283" t="str">
        <f>IF(COUNTA(F8:G8:I8)&lt;3,"",(IF(AO8=TRUE,$AO$5,IF(AP8=TRUE,$AP$5,IF(AQ8=TRUE,$AQ$5,"Aucune action requise")))))</f>
        <v/>
      </c>
      <c r="AS8" s="280" t="e">
        <f t="shared" si="29"/>
        <v>#VALUE!</v>
      </c>
      <c r="AT8" s="280" t="e">
        <f t="shared" si="30"/>
        <v>#VALUE!</v>
      </c>
      <c r="AU8" s="280" t="e">
        <f t="shared" si="31"/>
        <v>#VALUE!</v>
      </c>
      <c r="AV8" s="280" t="e">
        <f t="shared" si="32"/>
        <v>#VALUE!</v>
      </c>
      <c r="AW8" s="283" t="str">
        <f>IF(COUNTA(F8:G8:I8)&lt;3,"",(IF(AS8=TRUE,$AS$5,IF(AT8=TRUE,$AT$5,IF(AU8=TRUE,$AU$5,IF(AV8=TRUE,$AV$5,"Aucun"))))))</f>
        <v/>
      </c>
      <c r="AX8" s="80"/>
      <c r="AY8" s="473"/>
      <c r="AZ8" s="157"/>
    </row>
    <row r="9" spans="1:53" s="122" customFormat="1" ht="90.75" customHeight="1">
      <c r="A9" s="121"/>
      <c r="B9" s="127">
        <v>12.3</v>
      </c>
      <c r="C9" s="331" t="s">
        <v>295</v>
      </c>
      <c r="D9" s="331" t="s">
        <v>296</v>
      </c>
      <c r="E9" s="508"/>
      <c r="F9" s="31"/>
      <c r="G9" s="32"/>
      <c r="H9" s="32"/>
      <c r="I9" s="33"/>
      <c r="J9" s="471"/>
      <c r="K9" s="124" t="str">
        <f t="shared" si="0"/>
        <v/>
      </c>
      <c r="L9" s="280">
        <f t="shared" si="1"/>
        <v>0</v>
      </c>
      <c r="M9" s="280" t="b">
        <f t="shared" si="2"/>
        <v>0</v>
      </c>
      <c r="N9" s="280" t="b">
        <f t="shared" si="3"/>
        <v>0</v>
      </c>
      <c r="O9" s="280" t="b">
        <f t="shared" si="4"/>
        <v>0</v>
      </c>
      <c r="P9" s="280" t="b">
        <f t="shared" si="5"/>
        <v>0</v>
      </c>
      <c r="Q9" s="280" t="b">
        <f t="shared" si="6"/>
        <v>0</v>
      </c>
      <c r="R9" s="280" t="b">
        <f t="shared" si="7"/>
        <v>0</v>
      </c>
      <c r="S9" s="280" t="b">
        <f t="shared" si="8"/>
        <v>0</v>
      </c>
      <c r="T9" s="281" t="str">
        <f t="shared" si="9"/>
        <v/>
      </c>
      <c r="U9" s="282" t="str">
        <f t="shared" si="10"/>
        <v/>
      </c>
      <c r="V9" s="125" t="e">
        <f t="shared" si="11"/>
        <v>#VALUE!</v>
      </c>
      <c r="W9" s="280" t="e">
        <f t="shared" si="12"/>
        <v>#VALUE!</v>
      </c>
      <c r="X9" s="280" t="e">
        <f t="shared" si="13"/>
        <v>#VALUE!</v>
      </c>
      <c r="Y9" s="280" t="e">
        <f t="shared" si="14"/>
        <v>#VALUE!</v>
      </c>
      <c r="Z9" s="280" t="e">
        <f t="shared" si="15"/>
        <v>#VALUE!</v>
      </c>
      <c r="AA9" s="280" t="e">
        <f t="shared" si="16"/>
        <v>#VALUE!</v>
      </c>
      <c r="AB9" s="283" t="str">
        <f>IF(COUNTA(F9:G9:I9)&lt;3,"",(IF(W9=TRUE,$W$5,IF(X9=TRUE,$X$5,IF(Y9=TRUE,$Y$5,IF(Z9=TRUE,$Z$5,"Non"))))))</f>
        <v/>
      </c>
      <c r="AC9" s="280" t="e">
        <f t="shared" si="17"/>
        <v>#VALUE!</v>
      </c>
      <c r="AD9" s="280" t="e">
        <f t="shared" si="18"/>
        <v>#VALUE!</v>
      </c>
      <c r="AE9" s="280" t="e">
        <f t="shared" si="19"/>
        <v>#VALUE!</v>
      </c>
      <c r="AF9" s="280" t="e">
        <f t="shared" si="20"/>
        <v>#VALUE!</v>
      </c>
      <c r="AG9" s="280" t="e">
        <f t="shared" si="21"/>
        <v>#VALUE!</v>
      </c>
      <c r="AH9" s="283" t="str">
        <f>IF(COUNTA(F9:G9:I9)&lt;3,"",(IF(AC9=TRUE,$AC$5,IF(AD9=TRUE,$AD$5,IF(AE9=TRUE,$AE$5,IF(AF9=TRUE,$AF$5,IF(AG9=TRUE,$AG$5,"Aucune")))))))</f>
        <v/>
      </c>
      <c r="AI9" s="280" t="e">
        <f t="shared" si="22"/>
        <v>#VALUE!</v>
      </c>
      <c r="AJ9" s="280" t="e">
        <f t="shared" si="23"/>
        <v>#VALUE!</v>
      </c>
      <c r="AK9" s="280" t="e">
        <f t="shared" si="24"/>
        <v>#VALUE!</v>
      </c>
      <c r="AL9" s="280" t="e">
        <f t="shared" si="24"/>
        <v>#VALUE!</v>
      </c>
      <c r="AM9" s="280" t="e">
        <f t="shared" si="25"/>
        <v>#VALUE!</v>
      </c>
      <c r="AN9" s="283" t="str">
        <f>IF(COUNTA(F9:G9:I9)&lt;3,"",(IF(AI9=TRUE,$AI$5,IF(AJ9=TRUE,$AJ$5,IF(AK9=TRUE,$AK$5,IF(AL9=TRUE,$AL$5,IF(AM9=TRUE,$AM$5,"Aucune")))))))</f>
        <v/>
      </c>
      <c r="AO9" s="280" t="e">
        <f t="shared" si="26"/>
        <v>#VALUE!</v>
      </c>
      <c r="AP9" s="280" t="e">
        <f t="shared" si="27"/>
        <v>#VALUE!</v>
      </c>
      <c r="AQ9" s="280" t="e">
        <f t="shared" si="28"/>
        <v>#VALUE!</v>
      </c>
      <c r="AR9" s="283" t="str">
        <f>IF(COUNTA(F9:G9:I9)&lt;3,"",(IF(AO9=TRUE,$AO$5,IF(AP9=TRUE,$AP$5,IF(AQ9=TRUE,$AQ$5,"Aucune action requise")))))</f>
        <v/>
      </c>
      <c r="AS9" s="280" t="e">
        <f t="shared" si="29"/>
        <v>#VALUE!</v>
      </c>
      <c r="AT9" s="280" t="e">
        <f t="shared" si="30"/>
        <v>#VALUE!</v>
      </c>
      <c r="AU9" s="280" t="e">
        <f t="shared" si="31"/>
        <v>#VALUE!</v>
      </c>
      <c r="AV9" s="280" t="e">
        <f t="shared" si="32"/>
        <v>#VALUE!</v>
      </c>
      <c r="AW9" s="283" t="str">
        <f>IF(COUNTA(F9:G9:I9)&lt;3,"",(IF(AS9=TRUE,$AS$5,IF(AT9=TRUE,$AT$5,IF(AU9=TRUE,$AU$5,IF(AV9=TRUE,$AV$5,"Aucun"))))))</f>
        <v/>
      </c>
      <c r="AX9" s="80"/>
      <c r="AY9" s="473"/>
      <c r="AZ9" s="157"/>
    </row>
    <row r="10" spans="1:53" s="122" customFormat="1" ht="114" customHeight="1">
      <c r="A10" s="121"/>
      <c r="B10" s="127" t="s">
        <v>297</v>
      </c>
      <c r="C10" s="331" t="s">
        <v>298</v>
      </c>
      <c r="D10" s="333" t="s">
        <v>299</v>
      </c>
      <c r="E10" s="474"/>
      <c r="F10" s="160"/>
      <c r="G10" s="161"/>
      <c r="H10" s="161"/>
      <c r="I10" s="162"/>
      <c r="J10" s="476"/>
      <c r="K10" s="163" t="str">
        <f t="shared" si="0"/>
        <v/>
      </c>
      <c r="L10" s="280">
        <f t="shared" si="1"/>
        <v>0</v>
      </c>
      <c r="M10" s="280" t="b">
        <f t="shared" si="2"/>
        <v>0</v>
      </c>
      <c r="N10" s="280" t="b">
        <f t="shared" si="3"/>
        <v>0</v>
      </c>
      <c r="O10" s="280" t="b">
        <f t="shared" si="4"/>
        <v>0</v>
      </c>
      <c r="P10" s="280" t="b">
        <f t="shared" si="5"/>
        <v>0</v>
      </c>
      <c r="Q10" s="280" t="b">
        <f t="shared" si="6"/>
        <v>0</v>
      </c>
      <c r="R10" s="280" t="b">
        <f t="shared" si="7"/>
        <v>0</v>
      </c>
      <c r="S10" s="280" t="b">
        <f t="shared" si="8"/>
        <v>0</v>
      </c>
      <c r="T10" s="281" t="str">
        <f t="shared" si="9"/>
        <v/>
      </c>
      <c r="U10" s="282" t="str">
        <f t="shared" si="10"/>
        <v/>
      </c>
      <c r="V10" s="125" t="e">
        <f t="shared" si="11"/>
        <v>#VALUE!</v>
      </c>
      <c r="W10" s="280" t="e">
        <f t="shared" si="12"/>
        <v>#VALUE!</v>
      </c>
      <c r="X10" s="280" t="e">
        <f t="shared" si="13"/>
        <v>#VALUE!</v>
      </c>
      <c r="Y10" s="280" t="e">
        <f t="shared" si="14"/>
        <v>#VALUE!</v>
      </c>
      <c r="Z10" s="280" t="e">
        <f t="shared" si="15"/>
        <v>#VALUE!</v>
      </c>
      <c r="AA10" s="280" t="e">
        <f t="shared" si="16"/>
        <v>#VALUE!</v>
      </c>
      <c r="AB10" s="283" t="str">
        <f>IF(COUNTA(F10:G10:I10)&lt;3,"",(IF(W10=TRUE,$W$5,IF(X10=TRUE,$X$5,IF(Y10=TRUE,$Y$5,IF(Z10=TRUE,$Z$5,"Non"))))))</f>
        <v/>
      </c>
      <c r="AC10" s="280" t="e">
        <f t="shared" si="17"/>
        <v>#VALUE!</v>
      </c>
      <c r="AD10" s="280" t="e">
        <f t="shared" si="18"/>
        <v>#VALUE!</v>
      </c>
      <c r="AE10" s="280" t="e">
        <f t="shared" si="19"/>
        <v>#VALUE!</v>
      </c>
      <c r="AF10" s="280" t="e">
        <f t="shared" si="20"/>
        <v>#VALUE!</v>
      </c>
      <c r="AG10" s="280" t="e">
        <f t="shared" si="21"/>
        <v>#VALUE!</v>
      </c>
      <c r="AH10" s="283" t="str">
        <f>IF(COUNTA(F10:G10:I10)&lt;3,"",(IF(AC10=TRUE,$AC$5,IF(AD10=TRUE,$AD$5,IF(AE10=TRUE,$AE$5,IF(AF10=TRUE,$AF$5,IF(AG10=TRUE,$AG$5,"Aucune")))))))</f>
        <v/>
      </c>
      <c r="AI10" s="280" t="e">
        <f t="shared" si="22"/>
        <v>#VALUE!</v>
      </c>
      <c r="AJ10" s="280" t="e">
        <f t="shared" si="23"/>
        <v>#VALUE!</v>
      </c>
      <c r="AK10" s="280" t="e">
        <f t="shared" si="24"/>
        <v>#VALUE!</v>
      </c>
      <c r="AL10" s="280" t="e">
        <f t="shared" si="24"/>
        <v>#VALUE!</v>
      </c>
      <c r="AM10" s="280" t="e">
        <f t="shared" si="25"/>
        <v>#VALUE!</v>
      </c>
      <c r="AN10" s="283" t="str">
        <f>IF(COUNTA(F10:G10:I10)&lt;3,"",(IF(AI10=TRUE,$AI$5,IF(AJ10=TRUE,$AJ$5,IF(AK10=TRUE,$AK$5,IF(AL10=TRUE,$AL$5,IF(AM10=TRUE,$AM$5,"Aucune")))))))</f>
        <v/>
      </c>
      <c r="AO10" s="280" t="e">
        <f t="shared" si="26"/>
        <v>#VALUE!</v>
      </c>
      <c r="AP10" s="280" t="e">
        <f t="shared" si="27"/>
        <v>#VALUE!</v>
      </c>
      <c r="AQ10" s="280" t="e">
        <f t="shared" si="28"/>
        <v>#VALUE!</v>
      </c>
      <c r="AR10" s="283" t="str">
        <f>IF(COUNTA(F10:G10:I10)&lt;3,"",(IF(AO10=TRUE,$AO$5,IF(AP10=TRUE,$AP$5,IF(AQ10=TRUE,$AQ$5,"Aucune action requise")))))</f>
        <v/>
      </c>
      <c r="AS10" s="280" t="e">
        <f t="shared" si="29"/>
        <v>#VALUE!</v>
      </c>
      <c r="AT10" s="280" t="e">
        <f t="shared" si="30"/>
        <v>#VALUE!</v>
      </c>
      <c r="AU10" s="280" t="e">
        <f t="shared" si="31"/>
        <v>#VALUE!</v>
      </c>
      <c r="AV10" s="280" t="e">
        <f t="shared" si="32"/>
        <v>#VALUE!</v>
      </c>
      <c r="AW10" s="168" t="str">
        <f>IF(COUNTA(F10:G10:I10)&lt;3,"",(IF(AS10=TRUE,$AS$5,IF(AT10=TRUE,$AT$5,IF(AU10=TRUE,$AU$5,IF(AV10=TRUE,$AV$5,"Aucun"))))))</f>
        <v/>
      </c>
      <c r="AX10" s="169"/>
      <c r="AY10" s="477"/>
      <c r="AZ10" s="155"/>
    </row>
    <row r="11" spans="1:53" s="122" customFormat="1" ht="114" customHeight="1">
      <c r="A11" s="121"/>
      <c r="B11" s="127" t="s">
        <v>300</v>
      </c>
      <c r="C11" s="331" t="s">
        <v>301</v>
      </c>
      <c r="D11" s="333" t="s">
        <v>302</v>
      </c>
      <c r="E11" s="512"/>
      <c r="F11" s="314"/>
      <c r="G11" s="315"/>
      <c r="H11" s="315"/>
      <c r="I11" s="316"/>
      <c r="J11" s="316"/>
      <c r="K11" s="163" t="str">
        <f t="shared" si="0"/>
        <v/>
      </c>
      <c r="L11" s="280">
        <f t="shared" si="1"/>
        <v>0</v>
      </c>
      <c r="M11" s="280" t="b">
        <f t="shared" si="2"/>
        <v>0</v>
      </c>
      <c r="N11" s="280" t="b">
        <f t="shared" si="3"/>
        <v>0</v>
      </c>
      <c r="O11" s="280" t="b">
        <f t="shared" si="4"/>
        <v>0</v>
      </c>
      <c r="P11" s="280" t="b">
        <f t="shared" si="5"/>
        <v>0</v>
      </c>
      <c r="Q11" s="280" t="b">
        <f t="shared" si="6"/>
        <v>0</v>
      </c>
      <c r="R11" s="280" t="b">
        <f t="shared" si="7"/>
        <v>0</v>
      </c>
      <c r="S11" s="280" t="b">
        <f t="shared" si="8"/>
        <v>0</v>
      </c>
      <c r="T11" s="281" t="str">
        <f t="shared" si="9"/>
        <v/>
      </c>
      <c r="U11" s="282" t="str">
        <f t="shared" si="10"/>
        <v/>
      </c>
      <c r="V11" s="125" t="e">
        <f t="shared" si="11"/>
        <v>#VALUE!</v>
      </c>
      <c r="W11" s="280" t="e">
        <f t="shared" si="12"/>
        <v>#VALUE!</v>
      </c>
      <c r="X11" s="280" t="e">
        <f t="shared" si="13"/>
        <v>#VALUE!</v>
      </c>
      <c r="Y11" s="280" t="e">
        <f t="shared" si="14"/>
        <v>#VALUE!</v>
      </c>
      <c r="Z11" s="280" t="e">
        <f t="shared" si="15"/>
        <v>#VALUE!</v>
      </c>
      <c r="AA11" s="280" t="e">
        <f t="shared" si="16"/>
        <v>#VALUE!</v>
      </c>
      <c r="AB11" s="283" t="str">
        <f>IF(COUNTA(F11:G11:I11)&lt;3,"",(IF(W11=TRUE,$W$5,IF(X11=TRUE,$X$5,IF(Y11=TRUE,$Y$5,IF(Z11=TRUE,$Z$5,"Non"))))))</f>
        <v/>
      </c>
      <c r="AC11" s="280" t="e">
        <f t="shared" si="17"/>
        <v>#VALUE!</v>
      </c>
      <c r="AD11" s="280" t="e">
        <f t="shared" si="18"/>
        <v>#VALUE!</v>
      </c>
      <c r="AE11" s="280" t="e">
        <f t="shared" si="19"/>
        <v>#VALUE!</v>
      </c>
      <c r="AF11" s="280" t="e">
        <f t="shared" si="20"/>
        <v>#VALUE!</v>
      </c>
      <c r="AG11" s="280" t="e">
        <f t="shared" si="21"/>
        <v>#VALUE!</v>
      </c>
      <c r="AH11" s="283" t="str">
        <f>IF(COUNTA(F11:G11:I11)&lt;3,"",(IF(AC11=TRUE,$AC$5,IF(AD11=TRUE,$AD$5,IF(AE11=TRUE,$AE$5,IF(AF11=TRUE,$AF$5,IF(AG11=TRUE,$AG$5,"Aucune")))))))</f>
        <v/>
      </c>
      <c r="AI11" s="280" t="e">
        <f t="shared" si="22"/>
        <v>#VALUE!</v>
      </c>
      <c r="AJ11" s="280" t="e">
        <f t="shared" si="23"/>
        <v>#VALUE!</v>
      </c>
      <c r="AK11" s="280" t="e">
        <f t="shared" si="24"/>
        <v>#VALUE!</v>
      </c>
      <c r="AL11" s="280" t="e">
        <f t="shared" si="24"/>
        <v>#VALUE!</v>
      </c>
      <c r="AM11" s="280" t="e">
        <f t="shared" si="25"/>
        <v>#VALUE!</v>
      </c>
      <c r="AN11" s="283" t="str">
        <f>IF(COUNTA(F11:G11:I11)&lt;3,"",(IF(AI11=TRUE,$AI$5,IF(AJ11=TRUE,$AJ$5,IF(AK11=TRUE,$AK$5,IF(AL11=TRUE,$AL$5,IF(AM11=TRUE,$AM$5,"Aucune")))))))</f>
        <v/>
      </c>
      <c r="AO11" s="280" t="e">
        <f t="shared" si="26"/>
        <v>#VALUE!</v>
      </c>
      <c r="AP11" s="280" t="e">
        <f t="shared" si="27"/>
        <v>#VALUE!</v>
      </c>
      <c r="AQ11" s="280" t="e">
        <f t="shared" si="28"/>
        <v>#VALUE!</v>
      </c>
      <c r="AR11" s="283" t="str">
        <f>IF(COUNTA(F11:G11:I11)&lt;3,"",(IF(AO11=TRUE,$AO$5,IF(AP11=TRUE,$AP$5,IF(AQ11=TRUE,$AQ$5,"Aucune action requise")))))</f>
        <v/>
      </c>
      <c r="AS11" s="280" t="e">
        <f t="shared" si="29"/>
        <v>#VALUE!</v>
      </c>
      <c r="AT11" s="280" t="e">
        <f t="shared" si="30"/>
        <v>#VALUE!</v>
      </c>
      <c r="AU11" s="280" t="e">
        <f t="shared" si="31"/>
        <v>#VALUE!</v>
      </c>
      <c r="AV11" s="280" t="e">
        <f t="shared" si="32"/>
        <v>#VALUE!</v>
      </c>
      <c r="AW11" s="322"/>
      <c r="AX11" s="323"/>
      <c r="AY11" s="513"/>
      <c r="AZ11" s="158"/>
    </row>
    <row r="12" spans="1:53" s="122" customFormat="1" ht="69.75" customHeight="1">
      <c r="A12" s="121"/>
      <c r="B12" s="171" t="s">
        <v>303</v>
      </c>
      <c r="C12" s="333" t="s">
        <v>304</v>
      </c>
      <c r="D12" s="331" t="s">
        <v>305</v>
      </c>
      <c r="E12" s="512"/>
      <c r="F12" s="314"/>
      <c r="G12" s="315"/>
      <c r="H12" s="315"/>
      <c r="I12" s="316"/>
      <c r="J12" s="316"/>
      <c r="K12" s="163" t="str">
        <f t="shared" si="0"/>
        <v/>
      </c>
      <c r="L12" s="280">
        <f t="shared" si="1"/>
        <v>0</v>
      </c>
      <c r="M12" s="280" t="b">
        <f t="shared" si="2"/>
        <v>0</v>
      </c>
      <c r="N12" s="280" t="b">
        <f t="shared" si="3"/>
        <v>0</v>
      </c>
      <c r="O12" s="280" t="b">
        <f t="shared" si="4"/>
        <v>0</v>
      </c>
      <c r="P12" s="280" t="b">
        <f t="shared" si="5"/>
        <v>0</v>
      </c>
      <c r="Q12" s="280" t="b">
        <f t="shared" si="6"/>
        <v>0</v>
      </c>
      <c r="R12" s="280" t="b">
        <f t="shared" si="7"/>
        <v>0</v>
      </c>
      <c r="S12" s="280" t="b">
        <f t="shared" si="8"/>
        <v>0</v>
      </c>
      <c r="T12" s="281" t="str">
        <f t="shared" si="9"/>
        <v/>
      </c>
      <c r="U12" s="282" t="str">
        <f t="shared" si="10"/>
        <v/>
      </c>
      <c r="V12" s="125" t="e">
        <f t="shared" si="11"/>
        <v>#VALUE!</v>
      </c>
      <c r="W12" s="280" t="e">
        <f t="shared" si="12"/>
        <v>#VALUE!</v>
      </c>
      <c r="X12" s="280" t="e">
        <f t="shared" si="13"/>
        <v>#VALUE!</v>
      </c>
      <c r="Y12" s="280" t="e">
        <f t="shared" si="14"/>
        <v>#VALUE!</v>
      </c>
      <c r="Z12" s="280" t="e">
        <f t="shared" si="15"/>
        <v>#VALUE!</v>
      </c>
      <c r="AA12" s="280" t="e">
        <f t="shared" si="16"/>
        <v>#VALUE!</v>
      </c>
      <c r="AB12" s="283" t="str">
        <f>IF(COUNTA(F12:G12:I12)&lt;3,"",(IF(W12=TRUE,$W$5,IF(X12=TRUE,$X$5,IF(Y12=TRUE,$Y$5,IF(Z12=TRUE,$Z$5,"Non"))))))</f>
        <v/>
      </c>
      <c r="AC12" s="280" t="e">
        <f t="shared" si="17"/>
        <v>#VALUE!</v>
      </c>
      <c r="AD12" s="280" t="e">
        <f t="shared" si="18"/>
        <v>#VALUE!</v>
      </c>
      <c r="AE12" s="280" t="e">
        <f t="shared" si="19"/>
        <v>#VALUE!</v>
      </c>
      <c r="AF12" s="280" t="e">
        <f t="shared" si="20"/>
        <v>#VALUE!</v>
      </c>
      <c r="AG12" s="280" t="e">
        <f t="shared" si="21"/>
        <v>#VALUE!</v>
      </c>
      <c r="AH12" s="283" t="str">
        <f>IF(COUNTA(F12:G12:I12)&lt;3,"",(IF(AC12=TRUE,$AC$5,IF(AD12=TRUE,$AD$5,IF(AE12=TRUE,$AE$5,IF(AF12=TRUE,$AF$5,IF(AG12=TRUE,$AG$5,"Aucune")))))))</f>
        <v/>
      </c>
      <c r="AI12" s="280" t="e">
        <f t="shared" si="22"/>
        <v>#VALUE!</v>
      </c>
      <c r="AJ12" s="280" t="e">
        <f t="shared" si="23"/>
        <v>#VALUE!</v>
      </c>
      <c r="AK12" s="280" t="e">
        <f t="shared" si="24"/>
        <v>#VALUE!</v>
      </c>
      <c r="AL12" s="280" t="e">
        <f t="shared" si="24"/>
        <v>#VALUE!</v>
      </c>
      <c r="AM12" s="280" t="e">
        <f t="shared" si="25"/>
        <v>#VALUE!</v>
      </c>
      <c r="AN12" s="283" t="str">
        <f>IF(COUNTA(F12:G12:I12)&lt;3,"",(IF(AI12=TRUE,$AI$5,IF(AJ12=TRUE,$AJ$5,IF(AK12=TRUE,$AK$5,IF(AL12=TRUE,$AL$5,IF(AM12=TRUE,$AM$5,"Aucune")))))))</f>
        <v/>
      </c>
      <c r="AO12" s="280" t="e">
        <f t="shared" si="26"/>
        <v>#VALUE!</v>
      </c>
      <c r="AP12" s="280" t="e">
        <f t="shared" si="27"/>
        <v>#VALUE!</v>
      </c>
      <c r="AQ12" s="280" t="e">
        <f t="shared" si="28"/>
        <v>#VALUE!</v>
      </c>
      <c r="AR12" s="283" t="str">
        <f>IF(COUNTA(F12:G12:I12)&lt;3,"",(IF(AO12=TRUE,$AO$5,IF(AP12=TRUE,$AP$5,IF(AQ12=TRUE,$AQ$5,"Aucune action requise")))))</f>
        <v/>
      </c>
      <c r="AS12" s="280" t="e">
        <f t="shared" si="29"/>
        <v>#VALUE!</v>
      </c>
      <c r="AT12" s="280" t="e">
        <f t="shared" si="30"/>
        <v>#VALUE!</v>
      </c>
      <c r="AU12" s="280" t="e">
        <f t="shared" si="31"/>
        <v>#VALUE!</v>
      </c>
      <c r="AV12" s="280" t="e">
        <f t="shared" si="32"/>
        <v>#VALUE!</v>
      </c>
      <c r="AW12" s="322"/>
      <c r="AX12" s="323"/>
      <c r="AY12" s="513"/>
      <c r="AZ12" s="158"/>
    </row>
    <row r="13" spans="1:53" s="122" customFormat="1" ht="114" customHeight="1">
      <c r="A13" s="121"/>
      <c r="B13" s="632">
        <v>12.7</v>
      </c>
      <c r="C13" s="608" t="s">
        <v>306</v>
      </c>
      <c r="D13" s="608"/>
      <c r="E13" s="623"/>
      <c r="F13" s="623"/>
      <c r="G13" s="623"/>
      <c r="H13" s="623"/>
      <c r="I13" s="623"/>
      <c r="J13" s="623"/>
      <c r="K13" s="597" t="str">
        <f t="shared" si="0"/>
        <v/>
      </c>
      <c r="L13" s="598">
        <f t="shared" si="1"/>
        <v>0</v>
      </c>
      <c r="M13" s="598" t="b">
        <f t="shared" si="2"/>
        <v>0</v>
      </c>
      <c r="N13" s="598" t="b">
        <f t="shared" si="3"/>
        <v>0</v>
      </c>
      <c r="O13" s="598" t="b">
        <f t="shared" si="4"/>
        <v>0</v>
      </c>
      <c r="P13" s="598" t="b">
        <f t="shared" si="5"/>
        <v>0</v>
      </c>
      <c r="Q13" s="598" t="b">
        <f t="shared" si="6"/>
        <v>0</v>
      </c>
      <c r="R13" s="598" t="b">
        <f t="shared" si="7"/>
        <v>0</v>
      </c>
      <c r="S13" s="598" t="b">
        <f t="shared" si="8"/>
        <v>0</v>
      </c>
      <c r="T13" s="599" t="str">
        <f t="shared" si="9"/>
        <v/>
      </c>
      <c r="U13" s="600" t="str">
        <f t="shared" si="10"/>
        <v/>
      </c>
      <c r="V13" s="598" t="e">
        <f t="shared" si="11"/>
        <v>#VALUE!</v>
      </c>
      <c r="W13" s="598" t="e">
        <f t="shared" si="12"/>
        <v>#VALUE!</v>
      </c>
      <c r="X13" s="598" t="e">
        <f t="shared" si="13"/>
        <v>#VALUE!</v>
      </c>
      <c r="Y13" s="598" t="e">
        <f t="shared" si="14"/>
        <v>#VALUE!</v>
      </c>
      <c r="Z13" s="598" t="e">
        <f t="shared" si="15"/>
        <v>#VALUE!</v>
      </c>
      <c r="AA13" s="598" t="e">
        <f t="shared" si="16"/>
        <v>#VALUE!</v>
      </c>
      <c r="AB13" s="597" t="str">
        <f>IF(COUNTA(F13:G13:I13)&lt;3,"",(IF(W13=TRUE,$W$5,IF(X13=TRUE,$X$5,IF(Y13=TRUE,$Y$5,IF(Z13=TRUE,$Z$5,"Non"))))))</f>
        <v/>
      </c>
      <c r="AC13" s="598" t="e">
        <f t="shared" si="17"/>
        <v>#VALUE!</v>
      </c>
      <c r="AD13" s="598" t="e">
        <f t="shared" si="18"/>
        <v>#VALUE!</v>
      </c>
      <c r="AE13" s="598" t="e">
        <f t="shared" si="19"/>
        <v>#VALUE!</v>
      </c>
      <c r="AF13" s="598" t="e">
        <f t="shared" si="20"/>
        <v>#VALUE!</v>
      </c>
      <c r="AG13" s="598" t="e">
        <f t="shared" si="21"/>
        <v>#VALUE!</v>
      </c>
      <c r="AH13" s="597" t="str">
        <f>IF(COUNTA(F13:G13:I13)&lt;3,"",(IF(AC13=TRUE,$AC$5,IF(AD13=TRUE,$AD$5,IF(AE13=TRUE,$AE$5,IF(AF13=TRUE,$AF$5,IF(AG13=TRUE,$AG$5,"Aucune")))))))</f>
        <v/>
      </c>
      <c r="AI13" s="598" t="e">
        <f t="shared" si="22"/>
        <v>#VALUE!</v>
      </c>
      <c r="AJ13" s="598" t="e">
        <f t="shared" si="23"/>
        <v>#VALUE!</v>
      </c>
      <c r="AK13" s="598" t="e">
        <f t="shared" si="24"/>
        <v>#VALUE!</v>
      </c>
      <c r="AL13" s="598" t="e">
        <f t="shared" si="24"/>
        <v>#VALUE!</v>
      </c>
      <c r="AM13" s="598" t="e">
        <f t="shared" si="25"/>
        <v>#VALUE!</v>
      </c>
      <c r="AN13" s="597" t="str">
        <f>IF(COUNTA(F13:G13:I13)&lt;3,"",(IF(AI13=TRUE,$AI$5,IF(AJ13=TRUE,$AJ$5,IF(AK13=TRUE,$AK$5,IF(AL13=TRUE,$AL$5,IF(AM13=TRUE,$AM$5,"Aucune")))))))</f>
        <v/>
      </c>
      <c r="AO13" s="598" t="e">
        <f t="shared" si="26"/>
        <v>#VALUE!</v>
      </c>
      <c r="AP13" s="598" t="e">
        <f t="shared" si="27"/>
        <v>#VALUE!</v>
      </c>
      <c r="AQ13" s="598" t="e">
        <f t="shared" si="28"/>
        <v>#VALUE!</v>
      </c>
      <c r="AR13" s="597" t="str">
        <f>IF(COUNTA(F13:G13:I13)&lt;3,"",(IF(AO13=TRUE,$AO$5,IF(AP13=TRUE,$AP$5,IF(AQ13=TRUE,$AQ$5,"Aucune action requise")))))</f>
        <v/>
      </c>
      <c r="AS13" s="598" t="e">
        <f t="shared" si="29"/>
        <v>#VALUE!</v>
      </c>
      <c r="AT13" s="598" t="e">
        <f t="shared" si="30"/>
        <v>#VALUE!</v>
      </c>
      <c r="AU13" s="598" t="e">
        <f t="shared" si="31"/>
        <v>#VALUE!</v>
      </c>
      <c r="AV13" s="598" t="e">
        <f t="shared" si="32"/>
        <v>#VALUE!</v>
      </c>
      <c r="AW13" s="624"/>
      <c r="AX13" s="624"/>
      <c r="AY13" s="625"/>
      <c r="AZ13" s="158"/>
    </row>
    <row r="14" spans="1:53" s="122" customFormat="1" ht="81.75" customHeight="1" thickBot="1">
      <c r="A14" s="121"/>
      <c r="B14" s="467">
        <v>12.8</v>
      </c>
      <c r="C14" s="333" t="s">
        <v>307</v>
      </c>
      <c r="D14" s="331" t="s">
        <v>308</v>
      </c>
      <c r="E14" s="512"/>
      <c r="F14" s="314"/>
      <c r="G14" s="161"/>
      <c r="H14" s="315"/>
      <c r="I14" s="316"/>
      <c r="J14" s="316"/>
      <c r="K14" s="317" t="str">
        <f t="shared" si="0"/>
        <v/>
      </c>
      <c r="L14" s="337">
        <f t="shared" si="1"/>
        <v>0</v>
      </c>
      <c r="M14" s="337" t="b">
        <f t="shared" si="2"/>
        <v>0</v>
      </c>
      <c r="N14" s="337" t="b">
        <f t="shared" si="3"/>
        <v>0</v>
      </c>
      <c r="O14" s="337" t="b">
        <f t="shared" si="4"/>
        <v>0</v>
      </c>
      <c r="P14" s="337" t="b">
        <f t="shared" si="5"/>
        <v>0</v>
      </c>
      <c r="Q14" s="337" t="b">
        <f t="shared" si="6"/>
        <v>0</v>
      </c>
      <c r="R14" s="337" t="b">
        <f t="shared" si="7"/>
        <v>0</v>
      </c>
      <c r="S14" s="337" t="b">
        <f t="shared" si="8"/>
        <v>0</v>
      </c>
      <c r="T14" s="338" t="str">
        <f t="shared" si="9"/>
        <v/>
      </c>
      <c r="U14" s="339" t="str">
        <f t="shared" si="10"/>
        <v/>
      </c>
      <c r="V14" s="138" t="e">
        <f t="shared" si="11"/>
        <v>#VALUE!</v>
      </c>
      <c r="W14" s="337" t="e">
        <f t="shared" si="12"/>
        <v>#VALUE!</v>
      </c>
      <c r="X14" s="337" t="e">
        <f t="shared" si="13"/>
        <v>#VALUE!</v>
      </c>
      <c r="Y14" s="337" t="e">
        <f t="shared" si="14"/>
        <v>#VALUE!</v>
      </c>
      <c r="Z14" s="337" t="e">
        <f t="shared" si="15"/>
        <v>#VALUE!</v>
      </c>
      <c r="AA14" s="337" t="e">
        <f t="shared" si="16"/>
        <v>#VALUE!</v>
      </c>
      <c r="AB14" s="340" t="str">
        <f>IF(COUNTA(F14:G14:I14)&lt;3,"",(IF(W14=TRUE,$W$5,IF(X14=TRUE,$X$5,IF(Y14=TRUE,$Y$5,IF(Z14=TRUE,$Z$5,"Non"))))))</f>
        <v/>
      </c>
      <c r="AC14" s="337" t="e">
        <f t="shared" si="17"/>
        <v>#VALUE!</v>
      </c>
      <c r="AD14" s="337" t="e">
        <f t="shared" si="18"/>
        <v>#VALUE!</v>
      </c>
      <c r="AE14" s="337" t="e">
        <f t="shared" si="19"/>
        <v>#VALUE!</v>
      </c>
      <c r="AF14" s="337" t="e">
        <f t="shared" si="20"/>
        <v>#VALUE!</v>
      </c>
      <c r="AG14" s="337" t="e">
        <f t="shared" si="21"/>
        <v>#VALUE!</v>
      </c>
      <c r="AH14" s="340" t="str">
        <f>IF(COUNTA(F14:G14:I14)&lt;3,"",(IF(AC14=TRUE,$AC$5,IF(AD14=TRUE,$AD$5,IF(AE14=TRUE,$AE$5,IF(AF14=TRUE,$AF$5,IF(AG14=TRUE,$AG$5,"Aucune")))))))</f>
        <v/>
      </c>
      <c r="AI14" s="337" t="e">
        <f t="shared" si="22"/>
        <v>#VALUE!</v>
      </c>
      <c r="AJ14" s="337" t="e">
        <f t="shared" si="23"/>
        <v>#VALUE!</v>
      </c>
      <c r="AK14" s="337" t="e">
        <f t="shared" si="24"/>
        <v>#VALUE!</v>
      </c>
      <c r="AL14" s="337" t="e">
        <f t="shared" si="24"/>
        <v>#VALUE!</v>
      </c>
      <c r="AM14" s="337" t="e">
        <f t="shared" si="25"/>
        <v>#VALUE!</v>
      </c>
      <c r="AN14" s="340" t="str">
        <f>IF(COUNTA(F14:G14:I14)&lt;3,"",(IF(AI14=TRUE,$AI$5,IF(AJ14=TRUE,$AJ$5,IF(AK14=TRUE,$AK$5,IF(AL14=TRUE,$AL$5,IF(AM14=TRUE,$AM$5,"Aucune")))))))</f>
        <v/>
      </c>
      <c r="AO14" s="337" t="e">
        <f t="shared" si="26"/>
        <v>#VALUE!</v>
      </c>
      <c r="AP14" s="337" t="e">
        <f t="shared" si="27"/>
        <v>#VALUE!</v>
      </c>
      <c r="AQ14" s="337" t="e">
        <f t="shared" si="28"/>
        <v>#VALUE!</v>
      </c>
      <c r="AR14" s="340" t="str">
        <f>IF(COUNTA(F14:G14:I14)&lt;3,"",(IF(AO14=TRUE,$AO$5,IF(AP14=TRUE,$AP$5,IF(AQ14=TRUE,$AQ$5,"Aucune action requise")))))</f>
        <v/>
      </c>
      <c r="AS14" s="337" t="e">
        <f t="shared" si="29"/>
        <v>#VALUE!</v>
      </c>
      <c r="AT14" s="337" t="e">
        <f t="shared" si="30"/>
        <v>#VALUE!</v>
      </c>
      <c r="AU14" s="337" t="e">
        <f t="shared" si="31"/>
        <v>#VALUE!</v>
      </c>
      <c r="AV14" s="337" t="e">
        <f t="shared" si="32"/>
        <v>#VALUE!</v>
      </c>
      <c r="AW14" s="322"/>
      <c r="AX14" s="323"/>
      <c r="AY14" s="513"/>
      <c r="AZ14" s="158"/>
      <c r="BA14" s="566"/>
    </row>
    <row r="15" spans="1:53" s="122" customFormat="1" ht="84.75" customHeight="1" thickBot="1">
      <c r="A15" s="121"/>
      <c r="B15" s="325" t="s">
        <v>309</v>
      </c>
      <c r="C15" s="333" t="s">
        <v>310</v>
      </c>
      <c r="D15" s="335" t="s">
        <v>311</v>
      </c>
      <c r="E15" s="580"/>
      <c r="F15" s="46"/>
      <c r="G15" s="32"/>
      <c r="H15" s="32"/>
      <c r="I15" s="33"/>
      <c r="J15" s="582"/>
      <c r="K15" s="163" t="str">
        <f t="shared" si="0"/>
        <v/>
      </c>
      <c r="L15" s="579">
        <f t="shared" si="1"/>
        <v>0</v>
      </c>
      <c r="M15" s="572" t="b">
        <f t="shared" si="2"/>
        <v>0</v>
      </c>
      <c r="N15" s="572" t="b">
        <f t="shared" si="3"/>
        <v>0</v>
      </c>
      <c r="O15" s="572" t="b">
        <f t="shared" si="4"/>
        <v>0</v>
      </c>
      <c r="P15" s="572" t="b">
        <f t="shared" si="5"/>
        <v>0</v>
      </c>
      <c r="Q15" s="572" t="b">
        <f t="shared" si="6"/>
        <v>0</v>
      </c>
      <c r="R15" s="572" t="b">
        <f t="shared" si="7"/>
        <v>0</v>
      </c>
      <c r="S15" s="572" t="b">
        <f t="shared" si="8"/>
        <v>0</v>
      </c>
      <c r="T15" s="573" t="str">
        <f t="shared" si="9"/>
        <v/>
      </c>
      <c r="U15" s="574" t="str">
        <f t="shared" si="10"/>
        <v/>
      </c>
      <c r="V15" s="575" t="e">
        <f t="shared" si="11"/>
        <v>#VALUE!</v>
      </c>
      <c r="W15" s="572" t="e">
        <f t="shared" si="12"/>
        <v>#VALUE!</v>
      </c>
      <c r="X15" s="572" t="e">
        <f t="shared" si="13"/>
        <v>#VALUE!</v>
      </c>
      <c r="Y15" s="572" t="e">
        <f t="shared" si="14"/>
        <v>#VALUE!</v>
      </c>
      <c r="Z15" s="572" t="e">
        <f t="shared" si="15"/>
        <v>#VALUE!</v>
      </c>
      <c r="AA15" s="572" t="e">
        <f t="shared" si="16"/>
        <v>#VALUE!</v>
      </c>
      <c r="AB15" s="576" t="str">
        <f>IF(COUNTA(F15:G15:I15)&lt;3,"",(IF(W15=TRUE,$W$5,IF(X15=TRUE,$X$5,IF(Y15=TRUE,$Y$5,IF(Z15=TRUE,$Z$5,"Non"))))))</f>
        <v/>
      </c>
      <c r="AC15" s="572" t="e">
        <f t="shared" si="17"/>
        <v>#VALUE!</v>
      </c>
      <c r="AD15" s="572" t="e">
        <f t="shared" si="18"/>
        <v>#VALUE!</v>
      </c>
      <c r="AE15" s="572" t="e">
        <f t="shared" si="19"/>
        <v>#VALUE!</v>
      </c>
      <c r="AF15" s="572" t="e">
        <f t="shared" si="20"/>
        <v>#VALUE!</v>
      </c>
      <c r="AG15" s="572" t="e">
        <f t="shared" si="21"/>
        <v>#VALUE!</v>
      </c>
      <c r="AH15" s="576" t="str">
        <f>IF(COUNTA(F15:G15:I15)&lt;3,"",(IF(AC15=TRUE,$AC$5,IF(AD15=TRUE,$AD$5,IF(AE15=TRUE,$AE$5,IF(AF15=TRUE,$AF$5,IF(AG15=TRUE,$AG$5,"Aucune")))))))</f>
        <v/>
      </c>
      <c r="AI15" s="572" t="e">
        <f t="shared" si="22"/>
        <v>#VALUE!</v>
      </c>
      <c r="AJ15" s="572" t="e">
        <f t="shared" si="23"/>
        <v>#VALUE!</v>
      </c>
      <c r="AK15" s="572" t="e">
        <f t="shared" si="24"/>
        <v>#VALUE!</v>
      </c>
      <c r="AL15" s="572" t="e">
        <f t="shared" ref="AL15:AL16" si="33">OR(V15=44,V15=32,V15=33,V15=34)</f>
        <v>#VALUE!</v>
      </c>
      <c r="AM15" s="572" t="e">
        <f t="shared" si="25"/>
        <v>#VALUE!</v>
      </c>
      <c r="AN15" s="576" t="str">
        <f>IF(COUNTA(F15:G15:I15)&lt;3,"",(IF(AI15=TRUE,$AI$5,IF(AJ15=TRUE,$AJ$5,IF(AK15=TRUE,$AK$5,IF(AL15=TRUE,$AL$5,IF(AM15=TRUE,$AM$5,"Aucune")))))))</f>
        <v/>
      </c>
      <c r="AO15" s="572" t="e">
        <f t="shared" si="26"/>
        <v>#VALUE!</v>
      </c>
      <c r="AP15" s="572" t="e">
        <f t="shared" si="27"/>
        <v>#VALUE!</v>
      </c>
      <c r="AQ15" s="572" t="e">
        <f t="shared" si="28"/>
        <v>#VALUE!</v>
      </c>
      <c r="AR15" s="576" t="str">
        <f>IF(COUNTA(F15:G15:I15)&lt;3,"",(IF(AO15=TRUE,$AO$5,IF(AP15=TRUE,$AP$5,IF(AQ15=TRUE,$AQ$5,"Aucune action requise")))))</f>
        <v/>
      </c>
      <c r="AS15" s="572" t="e">
        <f t="shared" si="29"/>
        <v>#VALUE!</v>
      </c>
      <c r="AT15" s="572" t="e">
        <f t="shared" si="30"/>
        <v>#VALUE!</v>
      </c>
      <c r="AU15" s="572" t="e">
        <f t="shared" si="31"/>
        <v>#VALUE!</v>
      </c>
      <c r="AV15" s="572" t="e">
        <f t="shared" si="32"/>
        <v>#VALUE!</v>
      </c>
      <c r="AW15" s="578" t="str">
        <f>IF(COUNTA(F15:G15:I15)&lt;3,"",(IF(AS15=TRUE,$AS$5,IF(AT15=TRUE,$AT$5,IF(AU15=TRUE,$AU$5,IF(AV15=TRUE,$AV$5,"Aucun"))))))</f>
        <v/>
      </c>
      <c r="AX15" s="80"/>
      <c r="AY15" s="577"/>
      <c r="AZ15" s="349"/>
      <c r="BA15" s="566"/>
    </row>
    <row r="16" spans="1:53" s="122" customFormat="1" ht="78" customHeight="1" thickBot="1">
      <c r="A16" s="121"/>
      <c r="B16" s="325" t="s">
        <v>312</v>
      </c>
      <c r="C16" s="333" t="s">
        <v>313</v>
      </c>
      <c r="D16" s="333" t="s">
        <v>313</v>
      </c>
      <c r="E16" s="481"/>
      <c r="F16" s="31"/>
      <c r="G16" s="581"/>
      <c r="H16" s="445"/>
      <c r="I16" s="446"/>
      <c r="J16" s="520"/>
      <c r="K16" s="569" t="str">
        <f t="shared" si="0"/>
        <v/>
      </c>
      <c r="L16" s="570">
        <f t="shared" si="1"/>
        <v>0</v>
      </c>
      <c r="M16" s="570" t="b">
        <f t="shared" si="2"/>
        <v>0</v>
      </c>
      <c r="N16" s="570" t="b">
        <f t="shared" si="3"/>
        <v>0</v>
      </c>
      <c r="O16" s="570" t="b">
        <f t="shared" si="4"/>
        <v>0</v>
      </c>
      <c r="P16" s="570" t="b">
        <f t="shared" si="5"/>
        <v>0</v>
      </c>
      <c r="Q16" s="570" t="b">
        <f t="shared" si="6"/>
        <v>0</v>
      </c>
      <c r="R16" s="570" t="b">
        <f t="shared" si="7"/>
        <v>0</v>
      </c>
      <c r="S16" s="570" t="b">
        <f t="shared" si="8"/>
        <v>0</v>
      </c>
      <c r="T16" s="449" t="str">
        <f t="shared" si="9"/>
        <v/>
      </c>
      <c r="U16" s="450" t="str">
        <f t="shared" si="10"/>
        <v/>
      </c>
      <c r="V16" s="571" t="e">
        <f t="shared" si="11"/>
        <v>#VALUE!</v>
      </c>
      <c r="W16" s="570" t="e">
        <f t="shared" si="12"/>
        <v>#VALUE!</v>
      </c>
      <c r="X16" s="570" t="e">
        <f t="shared" si="13"/>
        <v>#VALUE!</v>
      </c>
      <c r="Y16" s="570" t="e">
        <f t="shared" si="14"/>
        <v>#VALUE!</v>
      </c>
      <c r="Z16" s="570" t="e">
        <f t="shared" si="15"/>
        <v>#VALUE!</v>
      </c>
      <c r="AA16" s="570" t="e">
        <f t="shared" si="16"/>
        <v>#VALUE!</v>
      </c>
      <c r="AB16" s="451" t="str">
        <f>IF(COUNTA(F16:G16:I16)&lt;3,"",(IF(W16=TRUE,$W$5,IF(X16=TRUE,$X$5,IF(Y16=TRUE,$Y$5,IF(Z16=TRUE,$Z$5,"Non"))))))</f>
        <v/>
      </c>
      <c r="AC16" s="570" t="e">
        <f t="shared" si="17"/>
        <v>#VALUE!</v>
      </c>
      <c r="AD16" s="570" t="e">
        <f t="shared" si="18"/>
        <v>#VALUE!</v>
      </c>
      <c r="AE16" s="570" t="e">
        <f t="shared" si="19"/>
        <v>#VALUE!</v>
      </c>
      <c r="AF16" s="570" t="e">
        <f t="shared" si="20"/>
        <v>#VALUE!</v>
      </c>
      <c r="AG16" s="570" t="e">
        <f t="shared" si="21"/>
        <v>#VALUE!</v>
      </c>
      <c r="AH16" s="451" t="str">
        <f>IF(COUNTA(F16:G16:I16)&lt;3,"",(IF(AC16=TRUE,$AC$5,IF(AD16=TRUE,$AD$5,IF(AE16=TRUE,$AE$5,IF(AF16=TRUE,$AF$5,IF(AG16=TRUE,$AG$5,"Aucune")))))))</f>
        <v/>
      </c>
      <c r="AI16" s="570" t="e">
        <f t="shared" si="22"/>
        <v>#VALUE!</v>
      </c>
      <c r="AJ16" s="570" t="e">
        <f t="shared" si="23"/>
        <v>#VALUE!</v>
      </c>
      <c r="AK16" s="570" t="e">
        <f t="shared" si="24"/>
        <v>#VALUE!</v>
      </c>
      <c r="AL16" s="570" t="e">
        <f t="shared" si="33"/>
        <v>#VALUE!</v>
      </c>
      <c r="AM16" s="570" t="e">
        <f t="shared" si="25"/>
        <v>#VALUE!</v>
      </c>
      <c r="AN16" s="451" t="str">
        <f>IF(COUNTA(F16:G16:I16)&lt;3,"",(IF(AI16=TRUE,$AI$5,IF(AJ16=TRUE,$AJ$5,IF(AK16=TRUE,$AK$5,IF(AL16=TRUE,$AL$5,IF(AM16=TRUE,$AM$5,"Aucune")))))))</f>
        <v/>
      </c>
      <c r="AO16" s="570" t="e">
        <f t="shared" si="26"/>
        <v>#VALUE!</v>
      </c>
      <c r="AP16" s="570" t="e">
        <f t="shared" si="27"/>
        <v>#VALUE!</v>
      </c>
      <c r="AQ16" s="570" t="e">
        <f t="shared" si="28"/>
        <v>#VALUE!</v>
      </c>
      <c r="AR16" s="451" t="str">
        <f>IF(COUNTA(F16:G16:I16)&lt;3,"",(IF(AO16=TRUE,$AO$5,IF(AP16=TRUE,$AP$5,IF(AQ16=TRUE,$AQ$5,"Aucune action requise")))))</f>
        <v/>
      </c>
      <c r="AS16" s="570" t="e">
        <f t="shared" si="29"/>
        <v>#VALUE!</v>
      </c>
      <c r="AT16" s="570" t="e">
        <f t="shared" si="30"/>
        <v>#VALUE!</v>
      </c>
      <c r="AU16" s="570" t="e">
        <f t="shared" si="31"/>
        <v>#VALUE!</v>
      </c>
      <c r="AV16" s="570" t="e">
        <f t="shared" si="32"/>
        <v>#VALUE!</v>
      </c>
      <c r="AW16" s="451"/>
      <c r="AX16" s="521"/>
      <c r="AY16" s="482"/>
      <c r="AZ16" s="466"/>
      <c r="BA16" s="566"/>
    </row>
    <row r="17" spans="1:53" s="122" customFormat="1" ht="114" customHeight="1" thickBot="1">
      <c r="A17" s="121"/>
      <c r="B17" s="633" t="s">
        <v>314</v>
      </c>
      <c r="C17" s="608" t="s">
        <v>315</v>
      </c>
      <c r="D17" s="608"/>
      <c r="E17" s="634"/>
      <c r="F17" s="634"/>
      <c r="G17" s="596"/>
      <c r="H17" s="596"/>
      <c r="I17" s="596"/>
      <c r="J17" s="623"/>
      <c r="K17" s="635"/>
      <c r="L17" s="636">
        <f t="shared" ref="L17" si="34">F17*10+G17</f>
        <v>0</v>
      </c>
      <c r="M17" s="636" t="b">
        <f t="shared" ref="M17" si="35">OR(L17=31)</f>
        <v>0</v>
      </c>
      <c r="N17" s="636" t="b">
        <f t="shared" ref="N17" si="36">OR(L17=21,L17=32)</f>
        <v>0</v>
      </c>
      <c r="O17" s="636" t="b">
        <f t="shared" ref="O17" si="37">OR(L17=22,L17=33)</f>
        <v>0</v>
      </c>
      <c r="P17" s="636" t="b">
        <f t="shared" ref="P17" si="38">OR(L17=11,L17=12)</f>
        <v>0</v>
      </c>
      <c r="Q17" s="636" t="b">
        <f t="shared" ref="Q17" si="39">OR(L17=23,L17=34)</f>
        <v>0</v>
      </c>
      <c r="R17" s="636" t="b">
        <f t="shared" ref="R17" si="40">OR(L17=13,L17=14,L17=24)</f>
        <v>0</v>
      </c>
      <c r="S17" s="636" t="b">
        <f t="shared" ref="S17" si="41">OR(L17=1,L17=2,L17=3,L17=4)</f>
        <v>0</v>
      </c>
      <c r="T17" s="637"/>
      <c r="U17" s="638"/>
      <c r="V17" s="636">
        <f t="shared" ref="V17" si="42">U17*10+I17</f>
        <v>0</v>
      </c>
      <c r="W17" s="636" t="b">
        <f t="shared" ref="W17" si="43">OR(V17=61,V17=62,V17=63)</f>
        <v>0</v>
      </c>
      <c r="X17" s="636" t="b">
        <f t="shared" ref="X17" si="44">OR(V17=51,V17=52)</f>
        <v>0</v>
      </c>
      <c r="Y17" s="636" t="b">
        <f t="shared" ref="Y17" si="45">OR(V17=31,V17=41,V17=42,V17=53)</f>
        <v>0</v>
      </c>
      <c r="Z17" s="636" t="b">
        <f t="shared" ref="Z17" si="46">OR(V17=21,V17=32)</f>
        <v>0</v>
      </c>
      <c r="AA17" s="636" t="b">
        <f t="shared" ref="AA17" si="47">AND(W17=FALSE,X17=FALSE,Y17=FALSE,Z17=FALSE)</f>
        <v>1</v>
      </c>
      <c r="AB17" s="635" t="str">
        <f>IF(COUNTA(F17:G17:I17)&lt;3,"",(IF(W17=TRUE,$W$5,IF(X17=TRUE,$X$5,IF(Y17=TRUE,$Y$5,IF(Z17=TRUE,$Z$5,"Non"))))))</f>
        <v/>
      </c>
      <c r="AC17" s="636" t="b">
        <f t="shared" ref="AC17" si="48">OR(V17=61,V17=62,V17=51,V17=52)</f>
        <v>0</v>
      </c>
      <c r="AD17" s="636" t="b">
        <f t="shared" ref="AD17" si="49">OR(V17=41,V17=42)</f>
        <v>0</v>
      </c>
      <c r="AE17" s="636" t="b">
        <f t="shared" ref="AE17" si="50">OR(V17=31,V17=32,V17=63,V17=64,V17=53,V17=54,)</f>
        <v>0</v>
      </c>
      <c r="AF17" s="636" t="b">
        <f t="shared" ref="AF17" si="51">OR(V17=21,V17=22,)</f>
        <v>0</v>
      </c>
      <c r="AG17" s="636" t="b">
        <f t="shared" ref="AG17" si="52">OR(V17=11,V17=12,V17=13,V17=23,)</f>
        <v>0</v>
      </c>
      <c r="AH17" s="635" t="str">
        <f>IF(COUNTA(F17:G17:I17)&lt;3,"",(IF(AC17=TRUE,$AC$5,IF(AD17=TRUE,$AD$5,IF(AE17=TRUE,$AE$5,IF(AF17=TRUE,$AF$5,IF(AG17=TRUE,$AG$5,"Aucune")))))))</f>
        <v/>
      </c>
      <c r="AI17" s="636" t="b">
        <f t="shared" ref="AI17" si="53">OR(V17=62,V17=52,V17=42)</f>
        <v>0</v>
      </c>
      <c r="AJ17" s="636" t="b">
        <f t="shared" ref="AJ17" si="54">OR(V17=63,V17=53,V17=43,V17=64,V17=54)</f>
        <v>0</v>
      </c>
      <c r="AK17" s="636" t="b">
        <f t="shared" ref="AK17" si="55">OR(V17=61,V17=51,V17=41)</f>
        <v>0</v>
      </c>
      <c r="AL17" s="636" t="b">
        <f t="shared" ref="AL17" si="56">OR(V17=44,V17=32,V17=33,V17=34)</f>
        <v>0</v>
      </c>
      <c r="AM17" s="636" t="b">
        <f t="shared" ref="AM17" si="57">OR(V17=22,V17=23,V17=24,V17=12,V17=13,V17=14)</f>
        <v>0</v>
      </c>
      <c r="AN17" s="635" t="str">
        <f>IF(COUNTA(F17:G17:I17)&lt;3,"",(IF(AI17=TRUE,$AI$5,IF(AJ17=TRUE,$AJ$5,IF(AK17=TRUE,$AK$5,IF(AL17=TRUE,$AL$5,IF(AM17=TRUE,$AM$5,"Aucune")))))))</f>
        <v/>
      </c>
      <c r="AO17" s="636" t="b">
        <f t="shared" ref="AO17" si="58">OR(V17=61,V17=62,V17=63,V17=51,V17=52,V17=53)</f>
        <v>0</v>
      </c>
      <c r="AP17" s="636" t="b">
        <f t="shared" ref="AP17" si="59">OR(V17=41,V17=42,V17=43,V17=31,V17=32,V17=33)</f>
        <v>0</v>
      </c>
      <c r="AQ17" s="636" t="b">
        <f t="shared" ref="AQ17" si="60">OR(V17=21,V17=22,V17=23,V17=11,V17=12,V17=13)</f>
        <v>0</v>
      </c>
      <c r="AR17" s="635" t="str">
        <f>IF(COUNTA(F17:G17:I17)&lt;3,"",(IF(AO17=TRUE,$AO$5,IF(AP17=TRUE,$AP$5,IF(AQ17=TRUE,$AQ$5,"Aucune action requise")))))</f>
        <v/>
      </c>
      <c r="AS17" s="636" t="b">
        <f t="shared" ref="AS17" si="61">OR(V17=61,V17=51,V17=41,V17=31,V17=21)</f>
        <v>0</v>
      </c>
      <c r="AT17" s="636" t="b">
        <f t="shared" ref="AT17" si="62">OR(V17=62,V17=52,V17=42,V17=32,V17=22,V17=63,V17=53)</f>
        <v>0</v>
      </c>
      <c r="AU17" s="636" t="b">
        <f t="shared" ref="AU17" si="63">OR(V17=43,V17=33,V17=23,V17=34,V17=24)</f>
        <v>0</v>
      </c>
      <c r="AV17" s="636" t="b">
        <f t="shared" ref="AV17" si="64">OR(V17=64,V17=54,V17=44)</f>
        <v>0</v>
      </c>
      <c r="AW17" s="635"/>
      <c r="AX17" s="635"/>
      <c r="AY17" s="623"/>
      <c r="AZ17" s="466"/>
      <c r="BA17" s="566"/>
    </row>
    <row r="18" spans="1:53">
      <c r="J18" s="567"/>
      <c r="AY18" s="567"/>
    </row>
  </sheetData>
  <mergeCells count="8">
    <mergeCell ref="B2:H2"/>
    <mergeCell ref="B6:AZ6"/>
    <mergeCell ref="B3:AZ3"/>
    <mergeCell ref="B4:C5"/>
    <mergeCell ref="E4:F4"/>
    <mergeCell ref="G4:H4"/>
    <mergeCell ref="I4:J4"/>
    <mergeCell ref="AY4:AZ4"/>
  </mergeCells>
  <conditionalFormatting sqref="A4 E7:E17 J7:J17">
    <cfRule type="expression" dxfId="987" priority="491">
      <formula>FIND("Agir",B4)</formula>
    </cfRule>
    <cfRule type="expression" dxfId="986" priority="492">
      <formula>FIND("Réagir",B4)</formula>
    </cfRule>
  </conditionalFormatting>
  <conditionalFormatting sqref="A4 J7:J17 E7:E17">
    <cfRule type="expression" dxfId="985" priority="490" stopIfTrue="1">
      <formula>ISTEXT(A4)</formula>
    </cfRule>
  </conditionalFormatting>
  <conditionalFormatting sqref="A4">
    <cfRule type="expression" dxfId="984" priority="485">
      <formula>FIND("Agir",B4)</formula>
    </cfRule>
    <cfRule type="expression" dxfId="983" priority="489">
      <formula>FIND("Réagir",B4)</formula>
    </cfRule>
    <cfRule type="expression" dxfId="982" priority="488">
      <formula>FIND("Agir",B4)</formula>
    </cfRule>
    <cfRule type="expression" dxfId="981" priority="487" stopIfTrue="1">
      <formula>ISTEXT(A4)</formula>
    </cfRule>
    <cfRule type="expression" dxfId="980" priority="486">
      <formula>FIND("Réagir",B4)</formula>
    </cfRule>
    <cfRule type="expression" dxfId="979" priority="484" stopIfTrue="1">
      <formula>ISTEXT(A4)</formula>
    </cfRule>
  </conditionalFormatting>
  <conditionalFormatting sqref="E7:E17">
    <cfRule type="expression" dxfId="978" priority="428" stopIfTrue="1">
      <formula>ISTEXT(E7)</formula>
    </cfRule>
    <cfRule type="expression" dxfId="977" priority="429">
      <formula>FIND("Conforter",G7)</formula>
    </cfRule>
  </conditionalFormatting>
  <conditionalFormatting sqref="E8:E14">
    <cfRule type="expression" dxfId="976" priority="419">
      <formula>FIND("Conforter",G8)</formula>
    </cfRule>
    <cfRule type="expression" dxfId="975" priority="418" stopIfTrue="1">
      <formula>ISTEXT(E8)</formula>
    </cfRule>
  </conditionalFormatting>
  <conditionalFormatting sqref="E9">
    <cfRule type="expression" dxfId="974" priority="71">
      <formula>FIND("Conforter",G9)</formula>
    </cfRule>
    <cfRule type="expression" dxfId="973" priority="70" stopIfTrue="1">
      <formula>ISTEXT(E9)</formula>
    </cfRule>
    <cfRule type="expression" dxfId="972" priority="61">
      <formula>FIND("Conforter",G9)</formula>
    </cfRule>
    <cfRule type="expression" dxfId="971" priority="60" stopIfTrue="1">
      <formula>ISTEXT(E9)</formula>
    </cfRule>
  </conditionalFormatting>
  <conditionalFormatting sqref="G7:I17">
    <cfRule type="expression" dxfId="970" priority="480">
      <formula>FIND("Conforter",J7)</formula>
    </cfRule>
    <cfRule type="expression" dxfId="969" priority="479" stopIfTrue="1">
      <formula>ISTEXT(G7)</formula>
    </cfRule>
  </conditionalFormatting>
  <conditionalFormatting sqref="H7:I17">
    <cfRule type="expression" dxfId="968" priority="478">
      <formula>FIND("Réagir",J7)</formula>
    </cfRule>
    <cfRule type="expression" dxfId="967" priority="477">
      <formula>FIND("Agir",J7)</formula>
    </cfRule>
    <cfRule type="expression" dxfId="966" priority="476" stopIfTrue="1">
      <formula>ISTEXT(H7)</formula>
    </cfRule>
  </conditionalFormatting>
  <conditionalFormatting sqref="H8:I14">
    <cfRule type="expression" dxfId="965" priority="454">
      <formula>FIND("Conforter",K8)</formula>
    </cfRule>
  </conditionalFormatting>
  <conditionalFormatting sqref="H9:I9">
    <cfRule type="expression" dxfId="964" priority="73">
      <formula>FIND("Conforter",K9)</formula>
    </cfRule>
    <cfRule type="expression" dxfId="963" priority="63">
      <formula>FIND("Conforter",K9)</formula>
    </cfRule>
  </conditionalFormatting>
  <conditionalFormatting sqref="H8:J14">
    <cfRule type="expression" dxfId="962" priority="453" stopIfTrue="1">
      <formula>ISTEXT(H8)</formula>
    </cfRule>
  </conditionalFormatting>
  <conditionalFormatting sqref="H9:J9">
    <cfRule type="expression" dxfId="961" priority="72" stopIfTrue="1">
      <formula>ISTEXT(H9)</formula>
    </cfRule>
    <cfRule type="expression" dxfId="960" priority="62" stopIfTrue="1">
      <formula>ISTEXT(H9)</formula>
    </cfRule>
  </conditionalFormatting>
  <conditionalFormatting sqref="J7">
    <cfRule type="expression" dxfId="959" priority="442">
      <formula>FIND("Réagir",K7)</formula>
    </cfRule>
    <cfRule type="expression" dxfId="958" priority="441">
      <formula>FIND("Agir",K7)</formula>
    </cfRule>
    <cfRule type="expression" dxfId="957" priority="440" stopIfTrue="1">
      <formula>ISTEXT(J7)</formula>
    </cfRule>
  </conditionalFormatting>
  <conditionalFormatting sqref="J8:J14">
    <cfRule type="expression" dxfId="956" priority="456">
      <formula>FIND("Agir",K8)</formula>
    </cfRule>
    <cfRule type="expression" dxfId="955" priority="457">
      <formula>FIND("Réagir",K8)</formula>
    </cfRule>
  </conditionalFormatting>
  <conditionalFormatting sqref="J9">
    <cfRule type="expression" dxfId="954" priority="65">
      <formula>FIND("Agir",K9)</formula>
    </cfRule>
    <cfRule type="expression" dxfId="953" priority="66">
      <formula>FIND("Réagir",K9)</formula>
    </cfRule>
    <cfRule type="expression" dxfId="952" priority="75">
      <formula>FIND("Agir",K9)</formula>
    </cfRule>
    <cfRule type="expression" dxfId="951" priority="76">
      <formula>FIND("Réagir",K9)</formula>
    </cfRule>
  </conditionalFormatting>
  <conditionalFormatting sqref="J5:K5 AB5 AH5 AN5 AR5 AW5:AZ5">
    <cfRule type="containsText" dxfId="950" priority="45" stopIfTrue="1" operator="containsText" text="Première">
      <formula>NOT(ISERROR(SEARCH("Première",J5)))</formula>
    </cfRule>
    <cfRule type="containsText" dxfId="949" priority="46" stopIfTrue="1" operator="containsText" text="Seconde">
      <formula>NOT(ISERROR(SEARCH("Seconde",J5)))</formula>
    </cfRule>
    <cfRule type="containsText" dxfId="948" priority="47" stopIfTrue="1" operator="containsText" text="Terme">
      <formula>NOT(ISERROR(SEARCH("Terme",J5)))</formula>
    </cfRule>
  </conditionalFormatting>
  <conditionalFormatting sqref="J7:K17 AW7:AZ17 AH17 AN17 AR17">
    <cfRule type="containsText" dxfId="947" priority="482" stopIfTrue="1" operator="containsText" text="Seconde">
      <formula>NOT(ISERROR(SEARCH("Seconde",J7)))</formula>
    </cfRule>
    <cfRule type="containsText" dxfId="946" priority="483" stopIfTrue="1" operator="containsText" text="Terme">
      <formula>NOT(ISERROR(SEARCH("Terme",J7)))</formula>
    </cfRule>
  </conditionalFormatting>
  <conditionalFormatting sqref="J7:K17 AW7:AZ17 AN17 AR17 AH17">
    <cfRule type="containsText" dxfId="945" priority="481" stopIfTrue="1" operator="containsText" text="Première">
      <formula>NOT(ISERROR(SEARCH("Première",J7)))</formula>
    </cfRule>
  </conditionalFormatting>
  <conditionalFormatting sqref="K7:K17">
    <cfRule type="containsText" dxfId="944" priority="436" stopIfTrue="1" operator="containsText" text="Non Prioritaire">
      <formula>NOT(ISERROR(SEARCH("Non Prioritaire",K7)))</formula>
    </cfRule>
    <cfRule type="containsText" dxfId="943" priority="433" operator="containsText" text="Intervention prioritaire">
      <formula>NOT(ISERROR(SEARCH("Intervention prioritaire",K7)))</formula>
    </cfRule>
    <cfRule type="containsText" dxfId="942" priority="473" stopIfTrue="1" operator="containsText" text="Non">
      <formula>NOT(ISERROR(SEARCH("Non",K7)))</formula>
    </cfRule>
    <cfRule type="containsText" dxfId="941" priority="434" stopIfTrue="1" operator="containsText" text="Non pertinent">
      <formula>NOT(ISERROR(SEARCH("Non pertinent",K7)))</formula>
    </cfRule>
    <cfRule type="containsText" dxfId="940" priority="435" stopIfTrue="1" operator="containsText" text="consolidation">
      <formula>NOT(ISERROR(SEARCH("consolidation",K7)))</formula>
    </cfRule>
    <cfRule type="containsText" dxfId="939" priority="439" stopIfTrue="1" operator="containsText" text="long">
      <formula>NOT(ISERROR(SEARCH("long",K7)))</formula>
    </cfRule>
    <cfRule type="containsText" dxfId="938" priority="438" stopIfTrue="1" operator="containsText" text="moyen">
      <formula>NOT(ISERROR(SEARCH("moyen",K7)))</formula>
    </cfRule>
    <cfRule type="containsText" dxfId="937" priority="437" stopIfTrue="1" operator="containsText" text="Urgent">
      <formula>NOT(ISERROR(SEARCH("Urgent",K7)))</formula>
    </cfRule>
  </conditionalFormatting>
  <conditionalFormatting sqref="AB7:AB17 AH7:AH17 AN7:AN17 AR7:AR17">
    <cfRule type="containsText" dxfId="936" priority="30" stopIfTrue="1" operator="containsText" text="Terme">
      <formula>NOT(ISERROR(SEARCH("Terme",AB7)))</formula>
    </cfRule>
    <cfRule type="containsText" dxfId="935" priority="29" stopIfTrue="1" operator="containsText" text="Seconde">
      <formula>NOT(ISERROR(SEARCH("Seconde",AB7)))</formula>
    </cfRule>
  </conditionalFormatting>
  <conditionalFormatting sqref="AB7:AB17">
    <cfRule type="expression" dxfId="934" priority="10" stopIfTrue="1">
      <formula>ISTEXT(AB7)</formula>
    </cfRule>
    <cfRule type="expression" dxfId="933" priority="11">
      <formula>FIND("Agir",AW7)</formula>
    </cfRule>
    <cfRule type="expression" dxfId="932" priority="12">
      <formula>FIND("Réagir",AW7)</formula>
    </cfRule>
  </conditionalFormatting>
  <conditionalFormatting sqref="AH7:AH17 AN7:AN17 AR7:AR17">
    <cfRule type="expression" dxfId="931" priority="9">
      <formula>FIND("Réagir",#REF!)</formula>
    </cfRule>
    <cfRule type="expression" dxfId="930" priority="8">
      <formula>FIND("Agir",#REF!)</formula>
    </cfRule>
  </conditionalFormatting>
  <conditionalFormatting sqref="AH7:AH17">
    <cfRule type="expression" dxfId="929" priority="1" stopIfTrue="1">
      <formula>ISTEXT(AH7)</formula>
    </cfRule>
    <cfRule type="expression" dxfId="928" priority="3">
      <formula>FIND("Réagir",#REF!)</formula>
    </cfRule>
    <cfRule type="expression" dxfId="927" priority="2">
      <formula>FIND("Agir",#REF!)</formula>
    </cfRule>
  </conditionalFormatting>
  <conditionalFormatting sqref="AN7:AN17 AR7:AR17 AB7:AB17 AH7:AH17">
    <cfRule type="containsText" dxfId="926" priority="28" stopIfTrue="1" operator="containsText" text="Première">
      <formula>NOT(ISERROR(SEARCH("Première",AB7)))</formula>
    </cfRule>
  </conditionalFormatting>
  <conditionalFormatting sqref="AN7:AN17 AR7:AR17 AH7:AH17">
    <cfRule type="expression" dxfId="925" priority="7" stopIfTrue="1">
      <formula>ISTEXT(AH7)</formula>
    </cfRule>
  </conditionalFormatting>
  <conditionalFormatting sqref="AN7:AN17 AR7:AR17">
    <cfRule type="expression" dxfId="924" priority="26">
      <formula>FIND("Agir",#REF!)</formula>
    </cfRule>
    <cfRule type="expression" dxfId="923" priority="27">
      <formula>FIND("Réagir",#REF!)</formula>
    </cfRule>
    <cfRule type="expression" dxfId="922" priority="6">
      <formula>FIND("Réagir",#REF!)</formula>
    </cfRule>
    <cfRule type="expression" dxfId="921" priority="5">
      <formula>FIND("Agir",#REF!)</formula>
    </cfRule>
    <cfRule type="expression" dxfId="920" priority="4" stopIfTrue="1">
      <formula>ISTEXT(AN7)</formula>
    </cfRule>
  </conditionalFormatting>
  <conditionalFormatting sqref="AR7:AR17 AN7:AN17">
    <cfRule type="expression" dxfId="919" priority="25" stopIfTrue="1">
      <formula>ISTEXT(AN7)</formula>
    </cfRule>
  </conditionalFormatting>
  <conditionalFormatting sqref="AR7:AR17">
    <cfRule type="expression" dxfId="918" priority="13" stopIfTrue="1">
      <formula>ISTEXT(AR7)</formula>
    </cfRule>
    <cfRule type="expression" dxfId="917" priority="24">
      <formula>FIND("Réagir",AW7)</formula>
    </cfRule>
    <cfRule type="expression" dxfId="916" priority="23">
      <formula>FIND("Agir",AW7)</formula>
    </cfRule>
    <cfRule type="expression" dxfId="915" priority="22" stopIfTrue="1">
      <formula>ISTEXT(AR7)</formula>
    </cfRule>
    <cfRule type="expression" dxfId="914" priority="15">
      <formula>FIND("Réagir",AW7)</formula>
    </cfRule>
    <cfRule type="expression" dxfId="913" priority="14">
      <formula>FIND("Agir",AW7)</formula>
    </cfRule>
  </conditionalFormatting>
  <conditionalFormatting sqref="AR15:AR17">
    <cfRule type="expression" dxfId="912" priority="18">
      <formula>FIND("Réagir",AW15)</formula>
    </cfRule>
    <cfRule type="expression" dxfId="911" priority="17">
      <formula>FIND("Agir",AW15)</formula>
    </cfRule>
    <cfRule type="expression" dxfId="910" priority="16" stopIfTrue="1">
      <formula>ISTEXT(AR15)</formula>
    </cfRule>
  </conditionalFormatting>
  <conditionalFormatting sqref="AR17 AW7:AW17 AN17">
    <cfRule type="expression" dxfId="909" priority="405" stopIfTrue="1">
      <formula>ISTEXT(AN7)</formula>
    </cfRule>
  </conditionalFormatting>
  <conditionalFormatting sqref="AR17">
    <cfRule type="expression" dxfId="908" priority="400" stopIfTrue="1">
      <formula>ISTEXT(AR17)</formula>
    </cfRule>
    <cfRule type="expression" dxfId="907" priority="401">
      <formula>FIND("Agir",AW17)</formula>
    </cfRule>
    <cfRule type="expression" dxfId="906" priority="402">
      <formula>FIND("Réagir",AW17)</formula>
    </cfRule>
  </conditionalFormatting>
  <conditionalFormatting sqref="AW7:AW17 AH17 AN17 AR17">
    <cfRule type="expression" dxfId="905" priority="373" stopIfTrue="1">
      <formula>ISTEXT(AH7)</formula>
    </cfRule>
    <cfRule type="expression" dxfId="904" priority="374">
      <formula>FIND("Agir",#REF!)</formula>
    </cfRule>
    <cfRule type="expression" dxfId="903" priority="375">
      <formula>FIND("Réagir",#REF!)</formula>
    </cfRule>
  </conditionalFormatting>
  <conditionalFormatting sqref="AW7:AW17 AN17 AR17">
    <cfRule type="expression" dxfId="902" priority="406">
      <formula>FIND("Agir",#REF!)</formula>
    </cfRule>
    <cfRule type="expression" dxfId="901" priority="407">
      <formula>FIND("Réagir",#REF!)</formula>
    </cfRule>
  </conditionalFormatting>
  <conditionalFormatting sqref="AW7:AX17 AH17 AN17 AR17">
    <cfRule type="expression" dxfId="900" priority="372">
      <formula>FIND("Réagir",#REF!)</formula>
    </cfRule>
    <cfRule type="expression" dxfId="899" priority="371">
      <formula>FIND("Agir",#REF!)</formula>
    </cfRule>
  </conditionalFormatting>
  <conditionalFormatting sqref="AW7:AZ17">
    <cfRule type="expression" dxfId="898" priority="370" stopIfTrue="1">
      <formula>ISTEXT(AW7)</formula>
    </cfRule>
  </conditionalFormatting>
  <conditionalFormatting sqref="AX4:AY4">
    <cfRule type="containsText" dxfId="897" priority="42" stopIfTrue="1" operator="containsText" text="Première">
      <formula>NOT(ISERROR(SEARCH("Première",AX4)))</formula>
    </cfRule>
    <cfRule type="containsText" dxfId="896" priority="43" stopIfTrue="1" operator="containsText" text="Seconde">
      <formula>NOT(ISERROR(SEARCH("Seconde",AX4)))</formula>
    </cfRule>
    <cfRule type="containsText" dxfId="895" priority="44" stopIfTrue="1" operator="containsText" text="Terme">
      <formula>NOT(ISERROR(SEARCH("Terme",AX4)))</formula>
    </cfRule>
  </conditionalFormatting>
  <conditionalFormatting sqref="AY7:AZ17">
    <cfRule type="expression" dxfId="894" priority="409">
      <formula>FIND("Agir",#REF!)</formula>
    </cfRule>
    <cfRule type="expression" dxfId="893" priority="410">
      <formula>FIND("Réagir",#REF!)</formula>
    </cfRule>
  </conditionalFormatting>
  <dataValidations xWindow="823" yWindow="768" count="4">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G7:G17" xr:uid="{00000000-0002-0000-0D00-000000000000}">
      <formula1>$N$1:$Q$1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F7:F17" xr:uid="{00000000-0002-0000-0D00-000001000000}">
      <formula1>$M$1:$P$1</formula1>
    </dataValidation>
    <dataValidation type="list" allowBlank="1" showInputMessage="1" showErrorMessage="1" errorTitle="Valeur invalide" error="La valeur doit être contenue entre 1 et 4" promptTitle="Compétences" prompt="Les compétences pour cette cible sont : _x000a_1 - Secteur publique échelle nationale_x000a_2 - Secteur public à l’échelle locale._x000a_3 - Secteur public (nationale et locale)_x000a_4 - Partagée entre les secteurs public et privé_x000a_5. Secteur privé." sqref="I11:I17" xr:uid="{00000000-0002-0000-0D00-000002000000}">
      <formula1>$N$1:$R$1</formula1>
    </dataValidation>
    <dataValidation type="list" allowBlank="1" showInputMessage="1" showErrorMessage="1" errorTitle="Valeur invalide" error="La valeur doit être contenue entre 1 et 4" promptTitle="Compétences" prompt="Valeur comprise entre 1 et 5_x000a_Les compétences pour cette cible sont : _x000a_1 - Secteur publique échelle nationale_x000a_2 - Secteur public à l’échelle locale._x000a_3 - Secteur public (nationale et locale)_x000a_4 - Partagée entre les secteurs public et privé_x000a_5. Secteur privé." sqref="I7:I10" xr:uid="{1BBF412D-FED2-442A-8764-06DB4197AB79}">
      <formula1>$N$1:$R$1</formula1>
    </dataValidation>
  </dataValidations>
  <pageMargins left="0.7" right="0.7" top="0.75" bottom="0.75" header="0.3" footer="0.3"/>
  <pageSetup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Z11"/>
  <sheetViews>
    <sheetView topLeftCell="C8" zoomScale="110" zoomScaleNormal="110" workbookViewId="0">
      <selection activeCell="H18" sqref="H18"/>
    </sheetView>
  </sheetViews>
  <sheetFormatPr baseColWidth="10" defaultColWidth="10.5" defaultRowHeight="12"/>
  <cols>
    <col min="1" max="1" width="1.5" style="100" customWidth="1"/>
    <col min="2" max="2" width="8.5" style="141" customWidth="1"/>
    <col min="3" max="4" width="83" style="142" customWidth="1"/>
    <col min="5" max="5" width="46" style="143" customWidth="1"/>
    <col min="6" max="6" width="9.83203125" style="100" customWidth="1"/>
    <col min="7" max="7" width="9.83203125" style="144" customWidth="1"/>
    <col min="8" max="8" width="46" style="143" customWidth="1"/>
    <col min="9" max="9" width="8.83203125" style="143" customWidth="1"/>
    <col min="10" max="10" width="45.5" style="143" customWidth="1"/>
    <col min="11" max="11" width="20.5" style="143" customWidth="1"/>
    <col min="12" max="27" width="5.5" style="100" hidden="1" customWidth="1"/>
    <col min="28" max="28" width="20.5" style="143" hidden="1" customWidth="1"/>
    <col min="29" max="33" width="10.5" style="100" hidden="1" customWidth="1"/>
    <col min="34" max="34" width="20.5" style="143" hidden="1" customWidth="1"/>
    <col min="35" max="39" width="10.5" style="100" hidden="1" customWidth="1"/>
    <col min="40" max="40" width="20.5" style="143" hidden="1" customWidth="1"/>
    <col min="41" max="43" width="10.5" style="100" hidden="1" customWidth="1"/>
    <col min="44" max="44" width="20.5" style="143" hidden="1" customWidth="1"/>
    <col min="45" max="48" width="10.5" style="100" hidden="1" customWidth="1"/>
    <col min="49" max="49" width="20.5" style="143" hidden="1" customWidth="1"/>
    <col min="50" max="51" width="45.5" style="143" customWidth="1"/>
    <col min="52" max="52" width="45.5" style="143" hidden="1" customWidth="1"/>
    <col min="53" max="16384" width="10.5" style="100"/>
  </cols>
  <sheetData>
    <row r="1" spans="1:52" s="95" customFormat="1" ht="14" thickBot="1">
      <c r="B1" s="96"/>
      <c r="C1" s="97"/>
      <c r="D1" s="97"/>
      <c r="E1" s="98"/>
      <c r="G1" s="99"/>
      <c r="H1" s="98"/>
      <c r="I1" s="98"/>
      <c r="J1" s="98"/>
      <c r="K1" s="98"/>
      <c r="M1" s="95">
        <v>0</v>
      </c>
      <c r="N1" s="95">
        <v>1</v>
      </c>
      <c r="O1" s="95">
        <v>2</v>
      </c>
      <c r="P1" s="95">
        <v>3</v>
      </c>
      <c r="Q1" s="95">
        <v>4</v>
      </c>
      <c r="R1" s="95">
        <v>5</v>
      </c>
      <c r="AB1" s="62"/>
      <c r="AH1" s="62"/>
      <c r="AN1" s="62"/>
      <c r="AR1" s="62"/>
      <c r="AW1" s="62"/>
      <c r="AX1" s="98"/>
      <c r="AY1" s="98"/>
      <c r="AZ1" s="98"/>
    </row>
    <row r="2" spans="1:52" s="95" customFormat="1" ht="60" customHeight="1" thickBot="1">
      <c r="B2" s="676" t="s">
        <v>316</v>
      </c>
      <c r="C2" s="677"/>
      <c r="D2" s="677"/>
      <c r="E2" s="677"/>
      <c r="F2" s="677"/>
      <c r="G2" s="677"/>
      <c r="H2" s="678"/>
      <c r="I2" s="98"/>
      <c r="J2" s="98"/>
      <c r="K2" s="98"/>
      <c r="AB2" s="98"/>
      <c r="AH2" s="98"/>
      <c r="AN2" s="98"/>
      <c r="AR2" s="98"/>
      <c r="AW2" s="98"/>
      <c r="AX2" s="98"/>
      <c r="AY2" s="98"/>
      <c r="AZ2" s="98"/>
    </row>
    <row r="3" spans="1:52" s="95" customFormat="1" ht="17" thickBot="1">
      <c r="B3" s="682"/>
      <c r="C3" s="683"/>
      <c r="D3" s="683"/>
      <c r="E3" s="683"/>
      <c r="F3" s="683"/>
      <c r="G3" s="683"/>
      <c r="H3" s="683"/>
      <c r="I3" s="683"/>
      <c r="J3" s="683"/>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4"/>
      <c r="AP3" s="684"/>
      <c r="AQ3" s="684"/>
      <c r="AR3" s="684"/>
      <c r="AS3" s="684"/>
      <c r="AT3" s="684"/>
      <c r="AU3" s="684"/>
      <c r="AV3" s="684"/>
      <c r="AW3" s="684"/>
      <c r="AX3" s="683"/>
      <c r="AY3" s="683"/>
      <c r="AZ3" s="685"/>
    </row>
    <row r="4" spans="1:52" ht="21.75" customHeight="1">
      <c r="A4" s="95"/>
      <c r="B4" s="686"/>
      <c r="C4" s="687"/>
      <c r="D4" s="396"/>
      <c r="E4" s="690" t="s">
        <v>46</v>
      </c>
      <c r="F4" s="691"/>
      <c r="G4" s="692" t="s">
        <v>47</v>
      </c>
      <c r="H4" s="693"/>
      <c r="I4" s="694" t="s">
        <v>48</v>
      </c>
      <c r="J4" s="695"/>
      <c r="K4" s="178" t="s">
        <v>49</v>
      </c>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6"/>
      <c r="AX4" s="187"/>
      <c r="AY4" s="696" t="s">
        <v>50</v>
      </c>
      <c r="AZ4" s="697"/>
    </row>
    <row r="5" spans="1:52" s="117" customFormat="1" ht="168" customHeight="1" thickBot="1">
      <c r="A5" s="101"/>
      <c r="B5" s="688"/>
      <c r="C5" s="717"/>
      <c r="D5" s="587" t="s">
        <v>51</v>
      </c>
      <c r="E5" s="102" t="s">
        <v>52</v>
      </c>
      <c r="F5" s="103" t="s">
        <v>46</v>
      </c>
      <c r="G5" s="104" t="s">
        <v>47</v>
      </c>
      <c r="H5" s="105" t="s">
        <v>53</v>
      </c>
      <c r="I5" s="106" t="s">
        <v>54</v>
      </c>
      <c r="J5" s="107" t="s">
        <v>55</v>
      </c>
      <c r="K5" s="108" t="s">
        <v>56</v>
      </c>
      <c r="L5" s="109" t="s">
        <v>57</v>
      </c>
      <c r="M5" s="63" t="s">
        <v>5</v>
      </c>
      <c r="N5" s="64" t="s">
        <v>17</v>
      </c>
      <c r="O5" s="65" t="s">
        <v>24</v>
      </c>
      <c r="P5" s="66" t="s">
        <v>31</v>
      </c>
      <c r="Q5" s="67" t="s">
        <v>36</v>
      </c>
      <c r="R5" s="68" t="s">
        <v>41</v>
      </c>
      <c r="S5" s="69" t="s">
        <v>44</v>
      </c>
      <c r="T5" s="110" t="s">
        <v>58</v>
      </c>
      <c r="U5" s="110" t="s">
        <v>59</v>
      </c>
      <c r="V5" s="110" t="s">
        <v>60</v>
      </c>
      <c r="W5" s="110" t="s">
        <v>7</v>
      </c>
      <c r="X5" s="110" t="s">
        <v>18</v>
      </c>
      <c r="Y5" s="110" t="s">
        <v>19</v>
      </c>
      <c r="Z5" s="110" t="s">
        <v>32</v>
      </c>
      <c r="AA5" s="110" t="s">
        <v>8</v>
      </c>
      <c r="AB5" s="111" t="s">
        <v>6</v>
      </c>
      <c r="AC5" s="112" t="s">
        <v>61</v>
      </c>
      <c r="AD5" s="112" t="s">
        <v>62</v>
      </c>
      <c r="AE5" s="112" t="s">
        <v>20</v>
      </c>
      <c r="AF5" s="112" t="s">
        <v>37</v>
      </c>
      <c r="AG5" s="112" t="s">
        <v>38</v>
      </c>
      <c r="AH5" s="111" t="s">
        <v>9</v>
      </c>
      <c r="AI5" s="112" t="s">
        <v>63</v>
      </c>
      <c r="AJ5" s="112" t="s">
        <v>64</v>
      </c>
      <c r="AK5" s="112" t="s">
        <v>65</v>
      </c>
      <c r="AL5" s="112" t="s">
        <v>66</v>
      </c>
      <c r="AM5" s="112" t="s">
        <v>67</v>
      </c>
      <c r="AN5" s="111" t="s">
        <v>68</v>
      </c>
      <c r="AO5" s="112" t="s">
        <v>69</v>
      </c>
      <c r="AP5" s="112" t="s">
        <v>70</v>
      </c>
      <c r="AQ5" s="112" t="s">
        <v>71</v>
      </c>
      <c r="AR5" s="111" t="s">
        <v>72</v>
      </c>
      <c r="AS5" s="112" t="s">
        <v>73</v>
      </c>
      <c r="AT5" s="112" t="s">
        <v>74</v>
      </c>
      <c r="AU5" s="112" t="s">
        <v>75</v>
      </c>
      <c r="AV5" s="112" t="s">
        <v>76</v>
      </c>
      <c r="AW5" s="113" t="s">
        <v>77</v>
      </c>
      <c r="AX5" s="114" t="s">
        <v>78</v>
      </c>
      <c r="AY5" s="115" t="s">
        <v>79</v>
      </c>
      <c r="AZ5" s="116" t="s">
        <v>80</v>
      </c>
    </row>
    <row r="6" spans="1:52" s="146" customFormat="1" ht="31.5" customHeight="1" thickBot="1">
      <c r="A6" s="145"/>
      <c r="B6" s="711" t="s">
        <v>81</v>
      </c>
      <c r="C6" s="712"/>
      <c r="D6" s="716"/>
      <c r="E6" s="712"/>
      <c r="F6" s="712"/>
      <c r="G6" s="712"/>
      <c r="H6" s="712"/>
      <c r="I6" s="712"/>
      <c r="J6" s="712"/>
      <c r="K6" s="712"/>
      <c r="L6" s="712"/>
      <c r="M6" s="712"/>
      <c r="N6" s="712"/>
      <c r="O6" s="712"/>
      <c r="P6" s="712"/>
      <c r="Q6" s="712"/>
      <c r="R6" s="712"/>
      <c r="S6" s="712"/>
      <c r="T6" s="712"/>
      <c r="U6" s="712"/>
      <c r="V6" s="712"/>
      <c r="W6" s="712"/>
      <c r="X6" s="712"/>
      <c r="Y6" s="712"/>
      <c r="Z6" s="712"/>
      <c r="AA6" s="712"/>
      <c r="AB6" s="712"/>
      <c r="AC6" s="712"/>
      <c r="AD6" s="712"/>
      <c r="AE6" s="712"/>
      <c r="AF6" s="712"/>
      <c r="AG6" s="712"/>
      <c r="AH6" s="712"/>
      <c r="AI6" s="712"/>
      <c r="AJ6" s="712"/>
      <c r="AK6" s="712"/>
      <c r="AL6" s="712"/>
      <c r="AM6" s="712"/>
      <c r="AN6" s="712"/>
      <c r="AO6" s="712"/>
      <c r="AP6" s="712"/>
      <c r="AQ6" s="712"/>
      <c r="AR6" s="712"/>
      <c r="AS6" s="712"/>
      <c r="AT6" s="712"/>
      <c r="AU6" s="712"/>
      <c r="AV6" s="712"/>
      <c r="AW6" s="712"/>
      <c r="AX6" s="712"/>
      <c r="AY6" s="712"/>
      <c r="AZ6" s="714"/>
    </row>
    <row r="7" spans="1:52" s="122" customFormat="1" ht="90" customHeight="1">
      <c r="A7" s="121"/>
      <c r="B7" s="128" t="s">
        <v>317</v>
      </c>
      <c r="C7" s="330" t="s">
        <v>318</v>
      </c>
      <c r="D7" s="330" t="s">
        <v>319</v>
      </c>
      <c r="E7" s="510"/>
      <c r="F7" s="37"/>
      <c r="G7" s="38"/>
      <c r="H7" s="38"/>
      <c r="I7" s="39"/>
      <c r="J7" s="511"/>
      <c r="K7" s="129" t="str">
        <f>T7</f>
        <v/>
      </c>
      <c r="L7" s="280">
        <f t="shared" ref="L7:L11" si="0">F7*10+G7</f>
        <v>0</v>
      </c>
      <c r="M7" s="280" t="b">
        <f t="shared" ref="M7:M11" si="1">OR(L7=31)</f>
        <v>0</v>
      </c>
      <c r="N7" s="280" t="b">
        <f t="shared" ref="N7:N11" si="2">OR(L7=21,L7=32)</f>
        <v>0</v>
      </c>
      <c r="O7" s="280" t="b">
        <f t="shared" ref="O7:O11" si="3">OR(L7=22,L7=33)</f>
        <v>0</v>
      </c>
      <c r="P7" s="280" t="b">
        <f t="shared" ref="P7:P11" si="4">OR(L7=11,L7=12)</f>
        <v>0</v>
      </c>
      <c r="Q7" s="280" t="b">
        <f t="shared" ref="Q7:Q11" si="5">OR(L7=23,L7=34)</f>
        <v>0</v>
      </c>
      <c r="R7" s="280" t="b">
        <f t="shared" ref="R7:R11" si="6">OR(L7=13,L7=14,L7=24)</f>
        <v>0</v>
      </c>
      <c r="S7" s="280" t="b">
        <f t="shared" ref="S7:S11" si="7">OR(L7=1,L7=2,L7=3,L7=4)</f>
        <v>0</v>
      </c>
      <c r="T7" s="281" t="str">
        <f t="shared" ref="T7:T11" si="8">IF(COUNTA(F7:G7)&lt;2,"",(IF(M7=TRUE,$M$5,IF(N7=TRUE,$N$5,IF(O7=TRUE,$O$5,IF(P7=TRUE,$P$5,IF(Q7=TRUE,$Q$5,IF(R7=TRUE,$R$5,IF(S7=TRUE,$S$5,0)))))))))</f>
        <v/>
      </c>
      <c r="U7" s="282" t="str">
        <f t="shared" ref="U7:U11" si="9">IF(COUNTA(F7:G7)&lt;2,"",(IF(M7=TRUE,6,IF(N7=TRUE,5,IF(O7=TRUE,4,IF(P7=TRUE,3,IF(Q7=TRUE,2,IF(R7=TRUE,1,IF(S7=TRUE,0,0)))))))))</f>
        <v/>
      </c>
      <c r="V7" s="125" t="e">
        <f t="shared" ref="V7:V11" si="10">U7*10+I7</f>
        <v>#VALUE!</v>
      </c>
      <c r="W7" s="280" t="e">
        <f t="shared" ref="W7:W11" si="11">OR(V7=61,V7=62,V7=63)</f>
        <v>#VALUE!</v>
      </c>
      <c r="X7" s="280" t="e">
        <f t="shared" ref="X7:X11" si="12">OR(V7=51,V7=52)</f>
        <v>#VALUE!</v>
      </c>
      <c r="Y7" s="280" t="e">
        <f t="shared" ref="Y7:Y11" si="13">OR(V7=31,V7=41,V7=42,V7=53)</f>
        <v>#VALUE!</v>
      </c>
      <c r="Z7" s="280" t="e">
        <f t="shared" ref="Z7:Z11" si="14">OR(V7=21,V7=32)</f>
        <v>#VALUE!</v>
      </c>
      <c r="AA7" s="280" t="e">
        <f t="shared" ref="AA7:AA11" si="15">AND(W7=FALSE,X7=FALSE,Y7=FALSE,Z7=FALSE)</f>
        <v>#VALUE!</v>
      </c>
      <c r="AB7" s="283" t="str">
        <f>IF(COUNTA(F7:G7:I7)&lt;3,"",(IF(W7=TRUE,$W$5,IF(X7=TRUE,$X$5,IF(Y7=TRUE,$Y$5,IF(Z7=TRUE,$Z$5,"Non"))))))</f>
        <v/>
      </c>
      <c r="AC7" s="280" t="e">
        <f t="shared" ref="AC7:AC11" si="16">OR(V7=61,V7=62,V7=51,V7=52)</f>
        <v>#VALUE!</v>
      </c>
      <c r="AD7" s="280" t="e">
        <f t="shared" ref="AD7:AD11" si="17">OR(V7=41,V7=42)</f>
        <v>#VALUE!</v>
      </c>
      <c r="AE7" s="280" t="e">
        <f t="shared" ref="AE7:AE11" si="18">OR(V7=31,V7=32,V7=63,V7=64,V7=53,V7=54,)</f>
        <v>#VALUE!</v>
      </c>
      <c r="AF7" s="280" t="e">
        <f t="shared" ref="AF7:AF11" si="19">OR(V7=21,V7=22,)</f>
        <v>#VALUE!</v>
      </c>
      <c r="AG7" s="280" t="e">
        <f t="shared" ref="AG7:AG11" si="20">OR(V7=11,V7=12,V7=13,V7=23,)</f>
        <v>#VALUE!</v>
      </c>
      <c r="AH7" s="283" t="str">
        <f>IF(COUNTA(F7:G7:I7)&lt;3,"",(IF(AC7=TRUE,$AC$5,IF(AD7=TRUE,$AD$5,IF(AE7=TRUE,$AE$5,IF(AF7=TRUE,$AF$5,IF(AG7=TRUE,$AG$5,"Aucune")))))))</f>
        <v/>
      </c>
      <c r="AI7" s="280" t="e">
        <f t="shared" ref="AI7:AI11" si="21">OR(V7=62,V7=52,V7=42)</f>
        <v>#VALUE!</v>
      </c>
      <c r="AJ7" s="280" t="e">
        <f t="shared" ref="AJ7:AJ11" si="22">OR(V7=63,V7=53,V7=43,V7=64,V7=54)</f>
        <v>#VALUE!</v>
      </c>
      <c r="AK7" s="280" t="e">
        <f t="shared" ref="AK7:AL11" si="23">OR(V7=61,V7=51,V7=41)</f>
        <v>#VALUE!</v>
      </c>
      <c r="AL7" s="280" t="e">
        <f t="shared" si="23"/>
        <v>#VALUE!</v>
      </c>
      <c r="AM7" s="280" t="e">
        <f t="shared" ref="AM7:AM11" si="24">OR(V7=22,V7=23,V7=24,V7=12,V7=13,V7=14)</f>
        <v>#VALUE!</v>
      </c>
      <c r="AN7" s="283" t="str">
        <f>IF(COUNTA(F7:G7:I7)&lt;3,"",(IF(AI7=TRUE,$AI$5,IF(AJ7=TRUE,$AJ$5,IF(AK7=TRUE,$AK$5,IF(AL7=TRUE,$AL$5,IF(AM7=TRUE,$AM$5,"Aucune")))))))</f>
        <v/>
      </c>
      <c r="AO7" s="280" t="e">
        <f t="shared" ref="AO7:AO11" si="25">OR(V7=61,V7=62,V7=63,V7=51,V7=52,V7=53)</f>
        <v>#VALUE!</v>
      </c>
      <c r="AP7" s="280" t="e">
        <f t="shared" ref="AP7:AP11" si="26">OR(V7=41,V7=42,V7=43,V7=31,V7=32,V7=33)</f>
        <v>#VALUE!</v>
      </c>
      <c r="AQ7" s="280" t="e">
        <f t="shared" ref="AQ7:AQ11" si="27">OR(V7=21,V7=22,V7=23,V7=11,V7=12,V7=13)</f>
        <v>#VALUE!</v>
      </c>
      <c r="AR7" s="283" t="str">
        <f>IF(COUNTA(F7:G7:I7)&lt;3,"",(IF(AO7=TRUE,$AO$5,IF(AP7=TRUE,$AP$5,IF(AQ7=TRUE,$AQ$5,"Aucune action requise")))))</f>
        <v/>
      </c>
      <c r="AS7" s="280" t="e">
        <f t="shared" ref="AS7:AS11" si="28">OR(V7=61,V7=51,V7=41,V7=31,V7=21)</f>
        <v>#VALUE!</v>
      </c>
      <c r="AT7" s="280" t="e">
        <f t="shared" ref="AT7:AT11" si="29">OR(V7=62,V7=52,V7=42,V7=32,V7=22,V7=63,V7=53)</f>
        <v>#VALUE!</v>
      </c>
      <c r="AU7" s="280" t="e">
        <f t="shared" ref="AU7:AU11" si="30">OR(V7=43,V7=33,V7=23,V7=34,V7=24)</f>
        <v>#VALUE!</v>
      </c>
      <c r="AV7" s="280" t="e">
        <f t="shared" ref="AV7:AV11" si="31">OR(V7=64,V7=54,V7=44)</f>
        <v>#VALUE!</v>
      </c>
      <c r="AW7" s="309" t="str">
        <f>IF(COUNTA(F7:G7:I7)&lt;3,"",(IF(AS7=TRUE,$AS$5,IF(AT7=TRUE,$AT$5,IF(AU7=TRUE,$AU$5,IF(AV7=TRUE,$AV$5,"Aucun"))))))</f>
        <v/>
      </c>
      <c r="AX7" s="83"/>
      <c r="AY7" s="509"/>
      <c r="AZ7" s="156"/>
    </row>
    <row r="8" spans="1:52" s="122" customFormat="1" ht="105" customHeight="1">
      <c r="A8" s="121"/>
      <c r="B8" s="171" t="s">
        <v>320</v>
      </c>
      <c r="C8" s="332" t="s">
        <v>321</v>
      </c>
      <c r="D8" s="332" t="s">
        <v>322</v>
      </c>
      <c r="E8" s="474"/>
      <c r="F8" s="160"/>
      <c r="G8" s="161"/>
      <c r="H8" s="161"/>
      <c r="I8" s="162"/>
      <c r="J8" s="162"/>
      <c r="K8" s="163" t="str">
        <f t="shared" ref="K8:K11" si="32">T8</f>
        <v/>
      </c>
      <c r="L8" s="280">
        <f t="shared" si="0"/>
        <v>0</v>
      </c>
      <c r="M8" s="280" t="b">
        <f t="shared" si="1"/>
        <v>0</v>
      </c>
      <c r="N8" s="280" t="b">
        <f t="shared" si="2"/>
        <v>0</v>
      </c>
      <c r="O8" s="280" t="b">
        <f t="shared" si="3"/>
        <v>0</v>
      </c>
      <c r="P8" s="280" t="b">
        <f t="shared" si="4"/>
        <v>0</v>
      </c>
      <c r="Q8" s="280" t="b">
        <f t="shared" si="5"/>
        <v>0</v>
      </c>
      <c r="R8" s="280" t="b">
        <f t="shared" si="6"/>
        <v>0</v>
      </c>
      <c r="S8" s="280" t="b">
        <f t="shared" si="7"/>
        <v>0</v>
      </c>
      <c r="T8" s="281" t="str">
        <f t="shared" si="8"/>
        <v/>
      </c>
      <c r="U8" s="282" t="str">
        <f t="shared" si="9"/>
        <v/>
      </c>
      <c r="V8" s="125" t="e">
        <f t="shared" si="10"/>
        <v>#VALUE!</v>
      </c>
      <c r="W8" s="280" t="e">
        <f t="shared" si="11"/>
        <v>#VALUE!</v>
      </c>
      <c r="X8" s="280" t="e">
        <f t="shared" si="12"/>
        <v>#VALUE!</v>
      </c>
      <c r="Y8" s="280" t="e">
        <f t="shared" si="13"/>
        <v>#VALUE!</v>
      </c>
      <c r="Z8" s="280" t="e">
        <f t="shared" si="14"/>
        <v>#VALUE!</v>
      </c>
      <c r="AA8" s="280" t="e">
        <f t="shared" si="15"/>
        <v>#VALUE!</v>
      </c>
      <c r="AB8" s="283" t="str">
        <f>IF(COUNTA(F8:G8:I8)&lt;3,"",(IF(W8=TRUE,$W$5,IF(X8=TRUE,$X$5,IF(Y8=TRUE,$Y$5,IF(Z8=TRUE,$Z$5,"Non"))))))</f>
        <v/>
      </c>
      <c r="AC8" s="280" t="e">
        <f t="shared" si="16"/>
        <v>#VALUE!</v>
      </c>
      <c r="AD8" s="280" t="e">
        <f t="shared" si="17"/>
        <v>#VALUE!</v>
      </c>
      <c r="AE8" s="280" t="e">
        <f t="shared" si="18"/>
        <v>#VALUE!</v>
      </c>
      <c r="AF8" s="280" t="e">
        <f t="shared" si="19"/>
        <v>#VALUE!</v>
      </c>
      <c r="AG8" s="280" t="e">
        <f t="shared" si="20"/>
        <v>#VALUE!</v>
      </c>
      <c r="AH8" s="283" t="str">
        <f>IF(COUNTA(F8:G8:I8)&lt;3,"",(IF(AC8=TRUE,$AC$5,IF(AD8=TRUE,$AD$5,IF(AE8=TRUE,$AE$5,IF(AF8=TRUE,$AF$5,IF(AG8=TRUE,$AG$5,"Aucune")))))))</f>
        <v/>
      </c>
      <c r="AI8" s="280" t="e">
        <f t="shared" si="21"/>
        <v>#VALUE!</v>
      </c>
      <c r="AJ8" s="280" t="e">
        <f t="shared" si="22"/>
        <v>#VALUE!</v>
      </c>
      <c r="AK8" s="280" t="e">
        <f t="shared" si="23"/>
        <v>#VALUE!</v>
      </c>
      <c r="AL8" s="280" t="e">
        <f t="shared" si="23"/>
        <v>#VALUE!</v>
      </c>
      <c r="AM8" s="280" t="e">
        <f t="shared" si="24"/>
        <v>#VALUE!</v>
      </c>
      <c r="AN8" s="283" t="str">
        <f>IF(COUNTA(F8:G8:I8)&lt;3,"",(IF(AI8=TRUE,$AI$5,IF(AJ8=TRUE,$AJ$5,IF(AK8=TRUE,$AK$5,IF(AL8=TRUE,$AL$5,IF(AM8=TRUE,$AM$5,"Aucune")))))))</f>
        <v/>
      </c>
      <c r="AO8" s="280" t="e">
        <f t="shared" si="25"/>
        <v>#VALUE!</v>
      </c>
      <c r="AP8" s="280" t="e">
        <f t="shared" si="26"/>
        <v>#VALUE!</v>
      </c>
      <c r="AQ8" s="280" t="e">
        <f t="shared" si="27"/>
        <v>#VALUE!</v>
      </c>
      <c r="AR8" s="283" t="str">
        <f>IF(COUNTA(F8:G8:I8)&lt;3,"",(IF(AO8=TRUE,$AO$5,IF(AP8=TRUE,$AP$5,IF(AQ8=TRUE,$AQ$5,"Aucune action requise")))))</f>
        <v/>
      </c>
      <c r="AS8" s="280" t="e">
        <f t="shared" si="28"/>
        <v>#VALUE!</v>
      </c>
      <c r="AT8" s="280" t="e">
        <f t="shared" si="29"/>
        <v>#VALUE!</v>
      </c>
      <c r="AU8" s="280" t="e">
        <f t="shared" si="30"/>
        <v>#VALUE!</v>
      </c>
      <c r="AV8" s="280" t="e">
        <f t="shared" si="31"/>
        <v>#VALUE!</v>
      </c>
      <c r="AW8" s="168" t="str">
        <f>IF(COUNTA(F8:G8:I8)&lt;3,"",(IF(AS8=TRUE,$AS$5,IF(AT8=TRUE,$AT$5,IF(AU8=TRUE,$AU$5,IF(AV8=TRUE,$AV$5,"Aucun"))))))</f>
        <v/>
      </c>
      <c r="AX8" s="169"/>
      <c r="AY8" s="477"/>
      <c r="AZ8" s="158"/>
    </row>
    <row r="9" spans="1:52" s="122" customFormat="1" ht="129.5" customHeight="1" thickBot="1">
      <c r="A9" s="121"/>
      <c r="B9" s="136">
        <v>13.3</v>
      </c>
      <c r="C9" s="334" t="s">
        <v>323</v>
      </c>
      <c r="D9" s="334" t="s">
        <v>324</v>
      </c>
      <c r="E9" s="512"/>
      <c r="F9" s="314"/>
      <c r="G9" s="315"/>
      <c r="H9" s="315"/>
      <c r="I9" s="316"/>
      <c r="J9" s="316"/>
      <c r="K9" s="163" t="str">
        <f t="shared" si="32"/>
        <v/>
      </c>
      <c r="L9" s="280">
        <f>F9*10+G9</f>
        <v>0</v>
      </c>
      <c r="M9" s="280" t="b">
        <f t="shared" si="1"/>
        <v>0</v>
      </c>
      <c r="N9" s="280" t="b">
        <f t="shared" si="2"/>
        <v>0</v>
      </c>
      <c r="O9" s="280" t="b">
        <f t="shared" si="3"/>
        <v>0</v>
      </c>
      <c r="P9" s="280" t="b">
        <f t="shared" si="4"/>
        <v>0</v>
      </c>
      <c r="Q9" s="280" t="b">
        <f t="shared" si="5"/>
        <v>0</v>
      </c>
      <c r="R9" s="280" t="b">
        <f t="shared" si="6"/>
        <v>0</v>
      </c>
      <c r="S9" s="280" t="b">
        <f t="shared" si="7"/>
        <v>0</v>
      </c>
      <c r="T9" s="281" t="str">
        <f>IF(COUNTA(F9:G9)&lt;2,"",(IF(M9=TRUE,$M$5,IF(N9=TRUE,$N$5,IF(O9=TRUE,$O$5,IF(P9=TRUE,$P$5,IF(Q9=TRUE,$Q$5,IF(R9=TRUE,$R$5,IF(S9=TRUE,$S$5,0)))))))))</f>
        <v/>
      </c>
      <c r="U9" s="282" t="str">
        <f>IF(COUNTA(F9:G9)&lt;2,"",(IF(M9=TRUE,6,IF(N9=TRUE,5,IF(O9=TRUE,4,IF(P9=TRUE,3,IF(Q9=TRUE,2,IF(R9=TRUE,1,IF(S9=TRUE,0,0)))))))))</f>
        <v/>
      </c>
      <c r="V9" s="125" t="e">
        <f t="shared" si="10"/>
        <v>#VALUE!</v>
      </c>
      <c r="W9" s="280" t="e">
        <f t="shared" si="11"/>
        <v>#VALUE!</v>
      </c>
      <c r="X9" s="280" t="e">
        <f t="shared" si="12"/>
        <v>#VALUE!</v>
      </c>
      <c r="Y9" s="280" t="e">
        <f t="shared" si="13"/>
        <v>#VALUE!</v>
      </c>
      <c r="Z9" s="280" t="e">
        <f t="shared" si="14"/>
        <v>#VALUE!</v>
      </c>
      <c r="AA9" s="280" t="e">
        <f t="shared" si="15"/>
        <v>#VALUE!</v>
      </c>
      <c r="AB9" s="283" t="str">
        <f>IF(COUNTA(F9:G9:I9)&lt;3,"",(IF(W9=TRUE,$W$5,IF(X9=TRUE,$X$5,IF(Y9=TRUE,$Y$5,IF(Z9=TRUE,$Z$5,"Non"))))))</f>
        <v/>
      </c>
      <c r="AC9" s="280" t="e">
        <f t="shared" si="16"/>
        <v>#VALUE!</v>
      </c>
      <c r="AD9" s="280" t="e">
        <f t="shared" si="17"/>
        <v>#VALUE!</v>
      </c>
      <c r="AE9" s="280" t="e">
        <f t="shared" si="18"/>
        <v>#VALUE!</v>
      </c>
      <c r="AF9" s="280" t="e">
        <f t="shared" si="19"/>
        <v>#VALUE!</v>
      </c>
      <c r="AG9" s="280" t="e">
        <f t="shared" si="20"/>
        <v>#VALUE!</v>
      </c>
      <c r="AH9" s="283" t="str">
        <f>IF(COUNTA(F9:G9:I9)&lt;3,"",(IF(AC9=TRUE,$AC$5,IF(AD9=TRUE,$AD$5,IF(AE9=TRUE,$AE$5,IF(AF9=TRUE,$AF$5,IF(AG9=TRUE,$AG$5,"Aucune")))))))</f>
        <v/>
      </c>
      <c r="AI9" s="280" t="e">
        <f t="shared" si="21"/>
        <v>#VALUE!</v>
      </c>
      <c r="AJ9" s="280" t="e">
        <f t="shared" si="22"/>
        <v>#VALUE!</v>
      </c>
      <c r="AK9" s="280" t="e">
        <f t="shared" si="23"/>
        <v>#VALUE!</v>
      </c>
      <c r="AL9" s="280" t="e">
        <f t="shared" si="23"/>
        <v>#VALUE!</v>
      </c>
      <c r="AM9" s="280" t="e">
        <f t="shared" si="24"/>
        <v>#VALUE!</v>
      </c>
      <c r="AN9" s="283" t="str">
        <f>IF(COUNTA(F9:G9:I9)&lt;3,"",(IF(AI9=TRUE,$AI$5,IF(AJ9=TRUE,$AJ$5,IF(AK9=TRUE,$AK$5,IF(AL9=TRUE,$AL$5,IF(AM9=TRUE,$AM$5,"Aucune")))))))</f>
        <v/>
      </c>
      <c r="AO9" s="280" t="e">
        <f t="shared" si="25"/>
        <v>#VALUE!</v>
      </c>
      <c r="AP9" s="280" t="e">
        <f t="shared" si="26"/>
        <v>#VALUE!</v>
      </c>
      <c r="AQ9" s="280" t="e">
        <f t="shared" si="27"/>
        <v>#VALUE!</v>
      </c>
      <c r="AR9" s="283" t="str">
        <f>IF(COUNTA(F9:G9:I9)&lt;3,"",(IF(AO9=TRUE,$AO$5,IF(AP9=TRUE,$AP$5,IF(AQ9=TRUE,$AQ$5,"Aucune action requise")))))</f>
        <v/>
      </c>
      <c r="AS9" s="280" t="e">
        <f t="shared" si="28"/>
        <v>#VALUE!</v>
      </c>
      <c r="AT9" s="280" t="e">
        <f t="shared" si="29"/>
        <v>#VALUE!</v>
      </c>
      <c r="AU9" s="280" t="e">
        <f t="shared" si="30"/>
        <v>#VALUE!</v>
      </c>
      <c r="AV9" s="280" t="e">
        <f t="shared" si="31"/>
        <v>#VALUE!</v>
      </c>
      <c r="AW9" s="322"/>
      <c r="AX9" s="323"/>
      <c r="AY9" s="513"/>
      <c r="AZ9" s="158"/>
    </row>
    <row r="10" spans="1:52" s="122" customFormat="1" ht="184" customHeight="1">
      <c r="A10" s="121"/>
      <c r="B10" s="639" t="s">
        <v>325</v>
      </c>
      <c r="C10" s="640" t="s">
        <v>326</v>
      </c>
      <c r="D10" s="640"/>
      <c r="E10" s="623"/>
      <c r="F10" s="623"/>
      <c r="G10" s="623"/>
      <c r="H10" s="623"/>
      <c r="I10" s="623"/>
      <c r="J10" s="623"/>
      <c r="K10" s="597" t="str">
        <f t="shared" si="32"/>
        <v/>
      </c>
      <c r="L10" s="598">
        <f t="shared" si="0"/>
        <v>0</v>
      </c>
      <c r="M10" s="598" t="b">
        <f t="shared" si="1"/>
        <v>0</v>
      </c>
      <c r="N10" s="598" t="b">
        <f t="shared" si="2"/>
        <v>0</v>
      </c>
      <c r="O10" s="598" t="b">
        <f t="shared" si="3"/>
        <v>0</v>
      </c>
      <c r="P10" s="598" t="b">
        <f t="shared" si="4"/>
        <v>0</v>
      </c>
      <c r="Q10" s="598" t="b">
        <f t="shared" si="5"/>
        <v>0</v>
      </c>
      <c r="R10" s="598" t="b">
        <f t="shared" si="6"/>
        <v>0</v>
      </c>
      <c r="S10" s="598" t="b">
        <f t="shared" si="7"/>
        <v>0</v>
      </c>
      <c r="T10" s="599" t="str">
        <f t="shared" si="8"/>
        <v/>
      </c>
      <c r="U10" s="600" t="str">
        <f t="shared" si="9"/>
        <v/>
      </c>
      <c r="V10" s="598" t="e">
        <f t="shared" si="10"/>
        <v>#VALUE!</v>
      </c>
      <c r="W10" s="598" t="e">
        <f t="shared" si="11"/>
        <v>#VALUE!</v>
      </c>
      <c r="X10" s="598" t="e">
        <f t="shared" si="12"/>
        <v>#VALUE!</v>
      </c>
      <c r="Y10" s="598" t="e">
        <f t="shared" si="13"/>
        <v>#VALUE!</v>
      </c>
      <c r="Z10" s="598" t="e">
        <f t="shared" si="14"/>
        <v>#VALUE!</v>
      </c>
      <c r="AA10" s="598" t="e">
        <f t="shared" si="15"/>
        <v>#VALUE!</v>
      </c>
      <c r="AB10" s="597" t="str">
        <f>IF(COUNTA(F10:G10:I10)&lt;3,"",(IF(W10=TRUE,$W$5,IF(X10=TRUE,$X$5,IF(Y10=TRUE,$Y$5,IF(Z10=TRUE,$Z$5,"Non"))))))</f>
        <v/>
      </c>
      <c r="AC10" s="598" t="e">
        <f t="shared" si="16"/>
        <v>#VALUE!</v>
      </c>
      <c r="AD10" s="598" t="e">
        <f t="shared" si="17"/>
        <v>#VALUE!</v>
      </c>
      <c r="AE10" s="598" t="e">
        <f t="shared" si="18"/>
        <v>#VALUE!</v>
      </c>
      <c r="AF10" s="598" t="e">
        <f t="shared" si="19"/>
        <v>#VALUE!</v>
      </c>
      <c r="AG10" s="598" t="e">
        <f t="shared" si="20"/>
        <v>#VALUE!</v>
      </c>
      <c r="AH10" s="597" t="str">
        <f>IF(COUNTA(F10:G10:I10)&lt;3,"",(IF(AC10=TRUE,$AC$5,IF(AD10=TRUE,$AD$5,IF(AE10=TRUE,$AE$5,IF(AF10=TRUE,$AF$5,IF(AG10=TRUE,$AG$5,"Aucune")))))))</f>
        <v/>
      </c>
      <c r="AI10" s="598" t="e">
        <f t="shared" si="21"/>
        <v>#VALUE!</v>
      </c>
      <c r="AJ10" s="598" t="e">
        <f t="shared" si="22"/>
        <v>#VALUE!</v>
      </c>
      <c r="AK10" s="598" t="e">
        <f t="shared" si="23"/>
        <v>#VALUE!</v>
      </c>
      <c r="AL10" s="598" t="e">
        <f t="shared" si="23"/>
        <v>#VALUE!</v>
      </c>
      <c r="AM10" s="598" t="e">
        <f t="shared" si="24"/>
        <v>#VALUE!</v>
      </c>
      <c r="AN10" s="597" t="str">
        <f>IF(COUNTA(F10:G10:I10)&lt;3,"",(IF(AI10=TRUE,$AI$5,IF(AJ10=TRUE,$AJ$5,IF(AK10=TRUE,$AK$5,IF(AL10=TRUE,$AL$5,IF(AM10=TRUE,$AM$5,"Aucune")))))))</f>
        <v/>
      </c>
      <c r="AO10" s="598" t="e">
        <f t="shared" si="25"/>
        <v>#VALUE!</v>
      </c>
      <c r="AP10" s="598" t="e">
        <f t="shared" si="26"/>
        <v>#VALUE!</v>
      </c>
      <c r="AQ10" s="598" t="e">
        <f t="shared" si="27"/>
        <v>#VALUE!</v>
      </c>
      <c r="AR10" s="597" t="str">
        <f>IF(COUNTA(F10:G10:I10)&lt;3,"",(IF(AO10=TRUE,$AO$5,IF(AP10=TRUE,$AP$5,IF(AQ10=TRUE,$AQ$5,"Aucune action requise")))))</f>
        <v/>
      </c>
      <c r="AS10" s="598" t="e">
        <f t="shared" si="28"/>
        <v>#VALUE!</v>
      </c>
      <c r="AT10" s="598" t="e">
        <f t="shared" si="29"/>
        <v>#VALUE!</v>
      </c>
      <c r="AU10" s="598" t="e">
        <f t="shared" si="30"/>
        <v>#VALUE!</v>
      </c>
      <c r="AV10" s="598" t="e">
        <f t="shared" si="31"/>
        <v>#VALUE!</v>
      </c>
      <c r="AW10" s="624"/>
      <c r="AX10" s="624"/>
      <c r="AY10" s="625"/>
      <c r="AZ10" s="158"/>
    </row>
    <row r="11" spans="1:52" s="122" customFormat="1" ht="110.5" customHeight="1" thickBot="1">
      <c r="A11" s="121"/>
      <c r="B11" s="136" t="s">
        <v>327</v>
      </c>
      <c r="C11" s="334" t="s">
        <v>328</v>
      </c>
      <c r="D11" s="334" t="s">
        <v>329</v>
      </c>
      <c r="E11" s="514"/>
      <c r="F11" s="48"/>
      <c r="G11" s="49"/>
      <c r="H11" s="49"/>
      <c r="I11" s="50"/>
      <c r="J11" s="50"/>
      <c r="K11" s="163" t="str">
        <f t="shared" si="32"/>
        <v/>
      </c>
      <c r="L11" s="280">
        <f t="shared" si="0"/>
        <v>0</v>
      </c>
      <c r="M11" s="280" t="b">
        <f t="shared" si="1"/>
        <v>0</v>
      </c>
      <c r="N11" s="280" t="b">
        <f t="shared" si="2"/>
        <v>0</v>
      </c>
      <c r="O11" s="280" t="b">
        <f t="shared" si="3"/>
        <v>0</v>
      </c>
      <c r="P11" s="280" t="b">
        <f t="shared" si="4"/>
        <v>0</v>
      </c>
      <c r="Q11" s="280" t="b">
        <f t="shared" si="5"/>
        <v>0</v>
      </c>
      <c r="R11" s="280" t="b">
        <f t="shared" si="6"/>
        <v>0</v>
      </c>
      <c r="S11" s="280" t="b">
        <f t="shared" si="7"/>
        <v>0</v>
      </c>
      <c r="T11" s="281" t="str">
        <f t="shared" si="8"/>
        <v/>
      </c>
      <c r="U11" s="282" t="str">
        <f t="shared" si="9"/>
        <v/>
      </c>
      <c r="V11" s="125" t="e">
        <f t="shared" si="10"/>
        <v>#VALUE!</v>
      </c>
      <c r="W11" s="280" t="e">
        <f t="shared" si="11"/>
        <v>#VALUE!</v>
      </c>
      <c r="X11" s="280" t="e">
        <f t="shared" si="12"/>
        <v>#VALUE!</v>
      </c>
      <c r="Y11" s="280" t="e">
        <f t="shared" si="13"/>
        <v>#VALUE!</v>
      </c>
      <c r="Z11" s="280" t="e">
        <f t="shared" si="14"/>
        <v>#VALUE!</v>
      </c>
      <c r="AA11" s="280" t="e">
        <f t="shared" si="15"/>
        <v>#VALUE!</v>
      </c>
      <c r="AB11" s="283" t="str">
        <f>IF(COUNTA(F11:G11:I11)&lt;3,"",(IF(W11=TRUE,$W$5,IF(X11=TRUE,$X$5,IF(Y11=TRUE,$Y$5,IF(Z11=TRUE,$Z$5,"Non"))))))</f>
        <v/>
      </c>
      <c r="AC11" s="280" t="e">
        <f t="shared" si="16"/>
        <v>#VALUE!</v>
      </c>
      <c r="AD11" s="280" t="e">
        <f t="shared" si="17"/>
        <v>#VALUE!</v>
      </c>
      <c r="AE11" s="280" t="e">
        <f t="shared" si="18"/>
        <v>#VALUE!</v>
      </c>
      <c r="AF11" s="280" t="e">
        <f t="shared" si="19"/>
        <v>#VALUE!</v>
      </c>
      <c r="AG11" s="280" t="e">
        <f t="shared" si="20"/>
        <v>#VALUE!</v>
      </c>
      <c r="AH11" s="283" t="str">
        <f>IF(COUNTA(F11:G11:I11)&lt;3,"",(IF(AC11=TRUE,$AC$5,IF(AD11=TRUE,$AD$5,IF(AE11=TRUE,$AE$5,IF(AF11=TRUE,$AF$5,IF(AG11=TRUE,$AG$5,"Aucune")))))))</f>
        <v/>
      </c>
      <c r="AI11" s="280" t="e">
        <f t="shared" si="21"/>
        <v>#VALUE!</v>
      </c>
      <c r="AJ11" s="280" t="e">
        <f t="shared" si="22"/>
        <v>#VALUE!</v>
      </c>
      <c r="AK11" s="280" t="e">
        <f t="shared" si="23"/>
        <v>#VALUE!</v>
      </c>
      <c r="AL11" s="280" t="e">
        <f t="shared" si="23"/>
        <v>#VALUE!</v>
      </c>
      <c r="AM11" s="280" t="e">
        <f t="shared" si="24"/>
        <v>#VALUE!</v>
      </c>
      <c r="AN11" s="283" t="str">
        <f>IF(COUNTA(F11:G11:I11)&lt;3,"",(IF(AI11=TRUE,$AI$5,IF(AJ11=TRUE,$AJ$5,IF(AK11=TRUE,$AK$5,IF(AL11=TRUE,$AL$5,IF(AM11=TRUE,$AM$5,"Aucune")))))))</f>
        <v/>
      </c>
      <c r="AO11" s="280" t="e">
        <f t="shared" si="25"/>
        <v>#VALUE!</v>
      </c>
      <c r="AP11" s="280" t="e">
        <f t="shared" si="26"/>
        <v>#VALUE!</v>
      </c>
      <c r="AQ11" s="280" t="e">
        <f t="shared" si="27"/>
        <v>#VALUE!</v>
      </c>
      <c r="AR11" s="283" t="str">
        <f>IF(COUNTA(F11:G11:I11)&lt;3,"",(IF(AO11=TRUE,$AO$5,IF(AP11=TRUE,$AP$5,IF(AQ11=TRUE,$AQ$5,"Aucune action requise")))))</f>
        <v/>
      </c>
      <c r="AS11" s="280" t="e">
        <f t="shared" si="28"/>
        <v>#VALUE!</v>
      </c>
      <c r="AT11" s="280" t="e">
        <f t="shared" si="29"/>
        <v>#VALUE!</v>
      </c>
      <c r="AU11" s="280" t="e">
        <f t="shared" si="30"/>
        <v>#VALUE!</v>
      </c>
      <c r="AV11" s="280" t="e">
        <f t="shared" si="31"/>
        <v>#VALUE!</v>
      </c>
      <c r="AW11" s="346" t="str">
        <f>IF(COUNTA(F11:G11:I11)&lt;3,"",(IF(AS11=TRUE,$AS$5,IF(AT11=TRUE,$AT$5,IF(AU11=TRUE,$AU$5,IF(AV11=TRUE,$AV$5,"Aucun"))))))</f>
        <v/>
      </c>
      <c r="AX11" s="94"/>
      <c r="AY11" s="515"/>
      <c r="AZ11" s="159"/>
    </row>
  </sheetData>
  <mergeCells count="8">
    <mergeCell ref="B2:H2"/>
    <mergeCell ref="B6:AZ6"/>
    <mergeCell ref="B3:AZ3"/>
    <mergeCell ref="B4:C5"/>
    <mergeCell ref="E4:F4"/>
    <mergeCell ref="G4:H4"/>
    <mergeCell ref="I4:J4"/>
    <mergeCell ref="AY4:AZ4"/>
  </mergeCells>
  <conditionalFormatting sqref="A4 E7:E11 J7:J11">
    <cfRule type="expression" dxfId="892" priority="206">
      <formula>FIND("Agir",B4)</formula>
    </cfRule>
    <cfRule type="expression" dxfId="891" priority="207">
      <formula>FIND("Réagir",B4)</formula>
    </cfRule>
  </conditionalFormatting>
  <conditionalFormatting sqref="A4 J7:J11 E7:E11">
    <cfRule type="expression" dxfId="890" priority="205" stopIfTrue="1">
      <formula>ISTEXT(A4)</formula>
    </cfRule>
  </conditionalFormatting>
  <conditionalFormatting sqref="A4">
    <cfRule type="expression" dxfId="889" priority="204">
      <formula>FIND("Réagir",B4)</formula>
    </cfRule>
    <cfRule type="expression" dxfId="888" priority="203">
      <formula>FIND("Agir",B4)</formula>
    </cfRule>
    <cfRule type="expression" dxfId="887" priority="202" stopIfTrue="1">
      <formula>ISTEXT(A4)</formula>
    </cfRule>
    <cfRule type="expression" dxfId="886" priority="201">
      <formula>FIND("Réagir",B4)</formula>
    </cfRule>
    <cfRule type="expression" dxfId="885" priority="200">
      <formula>FIND("Agir",B4)</formula>
    </cfRule>
    <cfRule type="expression" dxfId="884" priority="199" stopIfTrue="1">
      <formula>ISTEXT(A4)</formula>
    </cfRule>
  </conditionalFormatting>
  <conditionalFormatting sqref="E7:E11">
    <cfRule type="expression" dxfId="883" priority="142">
      <formula>FIND("Conforter",G7)</formula>
    </cfRule>
    <cfRule type="expression" dxfId="882" priority="141" stopIfTrue="1">
      <formula>ISTEXT(E7)</formula>
    </cfRule>
  </conditionalFormatting>
  <conditionalFormatting sqref="E8:E11">
    <cfRule type="expression" dxfId="881" priority="59" stopIfTrue="1">
      <formula>ISTEXT(E8)</formula>
    </cfRule>
    <cfRule type="expression" dxfId="880" priority="60">
      <formula>FIND("Conforter",G8)</formula>
    </cfRule>
  </conditionalFormatting>
  <conditionalFormatting sqref="G7:I11">
    <cfRule type="expression" dxfId="879" priority="195">
      <formula>FIND("Conforter",J7)</formula>
    </cfRule>
    <cfRule type="expression" dxfId="878" priority="194" stopIfTrue="1">
      <formula>ISTEXT(G7)</formula>
    </cfRule>
  </conditionalFormatting>
  <conditionalFormatting sqref="H7:I11">
    <cfRule type="expression" dxfId="877" priority="193">
      <formula>FIND("Réagir",J7)</formula>
    </cfRule>
    <cfRule type="expression" dxfId="876" priority="192">
      <formula>FIND("Agir",J7)</formula>
    </cfRule>
    <cfRule type="expression" dxfId="875" priority="191" stopIfTrue="1">
      <formula>ISTEXT(H7)</formula>
    </cfRule>
  </conditionalFormatting>
  <conditionalFormatting sqref="H8:I11">
    <cfRule type="expression" dxfId="874" priority="62">
      <formula>FIND("Conforter",K8)</formula>
    </cfRule>
  </conditionalFormatting>
  <conditionalFormatting sqref="H8:J11">
    <cfRule type="expression" dxfId="873" priority="61" stopIfTrue="1">
      <formula>ISTEXT(H8)</formula>
    </cfRule>
  </conditionalFormatting>
  <conditionalFormatting sqref="I7">
    <cfRule type="expression" dxfId="872" priority="119">
      <formula>FIND("Conforter",K7)</formula>
    </cfRule>
    <cfRule type="expression" dxfId="871" priority="118" stopIfTrue="1">
      <formula>ISTEXT(I7)</formula>
    </cfRule>
  </conditionalFormatting>
  <conditionalFormatting sqref="J7 AW7:AZ11 J8:K11">
    <cfRule type="containsText" dxfId="870" priority="198" stopIfTrue="1" operator="containsText" text="Terme">
      <formula>NOT(ISERROR(SEARCH("Terme",J7)))</formula>
    </cfRule>
    <cfRule type="containsText" dxfId="869" priority="197" stopIfTrue="1" operator="containsText" text="Seconde">
      <formula>NOT(ISERROR(SEARCH("Seconde",J7)))</formula>
    </cfRule>
  </conditionalFormatting>
  <conditionalFormatting sqref="J8:J10">
    <cfRule type="expression" dxfId="868" priority="155" stopIfTrue="1">
      <formula>ISTEXT(J8)</formula>
    </cfRule>
    <cfRule type="expression" dxfId="867" priority="64">
      <formula>FIND("Agir",K8)</formula>
    </cfRule>
    <cfRule type="expression" dxfId="866" priority="65">
      <formula>FIND("Réagir",K8)</formula>
    </cfRule>
  </conditionalFormatting>
  <conditionalFormatting sqref="J8:J11">
    <cfRule type="expression" dxfId="865" priority="156">
      <formula>FIND("Agir",K8)</formula>
    </cfRule>
    <cfRule type="expression" dxfId="864" priority="157">
      <formula>FIND("Réagir",K8)</formula>
    </cfRule>
  </conditionalFormatting>
  <conditionalFormatting sqref="J5:K5 AB5 AH5 AN5 AR5 AW5:AZ5">
    <cfRule type="containsText" dxfId="863" priority="34" stopIfTrue="1" operator="containsText" text="Première">
      <formula>NOT(ISERROR(SEARCH("Première",J5)))</formula>
    </cfRule>
    <cfRule type="containsText" dxfId="862" priority="35" stopIfTrue="1" operator="containsText" text="Seconde">
      <formula>NOT(ISERROR(SEARCH("Seconde",J5)))</formula>
    </cfRule>
    <cfRule type="containsText" dxfId="861" priority="36" stopIfTrue="1" operator="containsText" text="Terme">
      <formula>NOT(ISERROR(SEARCH("Terme",J5)))</formula>
    </cfRule>
  </conditionalFormatting>
  <conditionalFormatting sqref="J8:K11 AW7:AZ11 J7">
    <cfRule type="containsText" dxfId="860" priority="196" stopIfTrue="1" operator="containsText" text="Première">
      <formula>NOT(ISERROR(SEARCH("Première",J7)))</formula>
    </cfRule>
  </conditionalFormatting>
  <conditionalFormatting sqref="K7:K11">
    <cfRule type="containsText" dxfId="859" priority="149" stopIfTrue="1" operator="containsText" text="Non pertinent">
      <formula>NOT(ISERROR(SEARCH("Non pertinent",K7)))</formula>
    </cfRule>
    <cfRule type="containsText" dxfId="858" priority="150" stopIfTrue="1" operator="containsText" text="consolidation">
      <formula>NOT(ISERROR(SEARCH("consolidation",K7)))</formula>
    </cfRule>
    <cfRule type="containsText" dxfId="857" priority="154" stopIfTrue="1" operator="containsText" text="long">
      <formula>NOT(ISERROR(SEARCH("long",K7)))</formula>
    </cfRule>
    <cfRule type="containsText" dxfId="856" priority="153" stopIfTrue="1" operator="containsText" text="moyen">
      <formula>NOT(ISERROR(SEARCH("moyen",K7)))</formula>
    </cfRule>
    <cfRule type="containsText" dxfId="855" priority="152" stopIfTrue="1" operator="containsText" text="Urgent">
      <formula>NOT(ISERROR(SEARCH("Urgent",K7)))</formula>
    </cfRule>
    <cfRule type="containsText" dxfId="854" priority="151" stopIfTrue="1" operator="containsText" text="Non Prioritaire">
      <formula>NOT(ISERROR(SEARCH("Non Prioritaire",K7)))</formula>
    </cfRule>
    <cfRule type="containsText" dxfId="853" priority="148" operator="containsText" text="Intervention prioritaire">
      <formula>NOT(ISERROR(SEARCH("Intervention prioritaire",K7)))</formula>
    </cfRule>
  </conditionalFormatting>
  <conditionalFormatting sqref="K8:K11">
    <cfRule type="containsText" dxfId="852" priority="188" stopIfTrue="1" operator="containsText" text="Non">
      <formula>NOT(ISERROR(SEARCH("Non",K8)))</formula>
    </cfRule>
  </conditionalFormatting>
  <conditionalFormatting sqref="AB7:AB11 AH7:AH11 AN7:AN11 AR7:AR11">
    <cfRule type="containsText" dxfId="851" priority="29" stopIfTrue="1" operator="containsText" text="Seconde">
      <formula>NOT(ISERROR(SEARCH("Seconde",AB7)))</formula>
    </cfRule>
    <cfRule type="containsText" dxfId="850" priority="30" stopIfTrue="1" operator="containsText" text="Terme">
      <formula>NOT(ISERROR(SEARCH("Terme",AB7)))</formula>
    </cfRule>
  </conditionalFormatting>
  <conditionalFormatting sqref="AB7:AB11">
    <cfRule type="expression" dxfId="849" priority="11">
      <formula>FIND("Agir",AW7)</formula>
    </cfRule>
    <cfRule type="expression" dxfId="848" priority="12">
      <formula>FIND("Réagir",AW7)</formula>
    </cfRule>
    <cfRule type="expression" dxfId="847" priority="10" stopIfTrue="1">
      <formula>ISTEXT(AB7)</formula>
    </cfRule>
  </conditionalFormatting>
  <conditionalFormatting sqref="AH7:AH11 AN7:AN11 AR7:AR11">
    <cfRule type="expression" dxfId="846" priority="9">
      <formula>FIND("Réagir",#REF!)</formula>
    </cfRule>
    <cfRule type="expression" dxfId="845" priority="8">
      <formula>FIND("Agir",#REF!)</formula>
    </cfRule>
  </conditionalFormatting>
  <conditionalFormatting sqref="AH7:AH11">
    <cfRule type="expression" dxfId="844" priority="1" stopIfTrue="1">
      <formula>ISTEXT(AH7)</formula>
    </cfRule>
    <cfRule type="expression" dxfId="843" priority="2">
      <formula>FIND("Agir",#REF!)</formula>
    </cfRule>
    <cfRule type="expression" dxfId="842" priority="3">
      <formula>FIND("Réagir",#REF!)</formula>
    </cfRule>
  </conditionalFormatting>
  <conditionalFormatting sqref="AN7:AN11 AR7:AR11 AB7:AB11 AH7:AH11">
    <cfRule type="containsText" dxfId="841" priority="28" stopIfTrue="1" operator="containsText" text="Première">
      <formula>NOT(ISERROR(SEARCH("Première",AB7)))</formula>
    </cfRule>
  </conditionalFormatting>
  <conditionalFormatting sqref="AN7:AN11 AR7:AR11 AH7:AH11">
    <cfRule type="expression" dxfId="840" priority="7" stopIfTrue="1">
      <formula>ISTEXT(AH7)</formula>
    </cfRule>
  </conditionalFormatting>
  <conditionalFormatting sqref="AN7:AN11 AR7:AR11">
    <cfRule type="expression" dxfId="839" priority="6">
      <formula>FIND("Réagir",#REF!)</formula>
    </cfRule>
    <cfRule type="expression" dxfId="838" priority="26">
      <formula>FIND("Agir",#REF!)</formula>
    </cfRule>
    <cfRule type="expression" dxfId="837" priority="27">
      <formula>FIND("Réagir",#REF!)</formula>
    </cfRule>
    <cfRule type="expression" dxfId="836" priority="4" stopIfTrue="1">
      <formula>ISTEXT(AN7)</formula>
    </cfRule>
    <cfRule type="expression" dxfId="835" priority="5">
      <formula>FIND("Agir",#REF!)</formula>
    </cfRule>
  </conditionalFormatting>
  <conditionalFormatting sqref="AR7:AR11 AN7:AN11">
    <cfRule type="expression" dxfId="834" priority="25" stopIfTrue="1">
      <formula>ISTEXT(AN7)</formula>
    </cfRule>
  </conditionalFormatting>
  <conditionalFormatting sqref="AR7:AR11">
    <cfRule type="expression" dxfId="833" priority="23">
      <formula>FIND("Agir",AW7)</formula>
    </cfRule>
    <cfRule type="expression" dxfId="832" priority="22" stopIfTrue="1">
      <formula>ISTEXT(AR7)</formula>
    </cfRule>
    <cfRule type="expression" dxfId="831" priority="24">
      <formula>FIND("Réagir",AW7)</formula>
    </cfRule>
  </conditionalFormatting>
  <conditionalFormatting sqref="AW7:AW11">
    <cfRule type="expression" dxfId="830" priority="125">
      <formula>FIND("Réagir",#REF!)</formula>
    </cfRule>
    <cfRule type="expression" dxfId="829" priority="124">
      <formula>FIND("Agir",#REF!)</formula>
    </cfRule>
    <cfRule type="expression" dxfId="828" priority="123" stopIfTrue="1">
      <formula>ISTEXT(AW7)</formula>
    </cfRule>
    <cfRule type="expression" dxfId="827" priority="122">
      <formula>FIND("Réagir",#REF!)</formula>
    </cfRule>
    <cfRule type="expression" dxfId="826" priority="121">
      <formula>FIND("Agir",#REF!)</formula>
    </cfRule>
    <cfRule type="expression" dxfId="825" priority="120" stopIfTrue="1">
      <formula>ISTEXT(AW7)</formula>
    </cfRule>
  </conditionalFormatting>
  <conditionalFormatting sqref="AW7:AZ11">
    <cfRule type="expression" dxfId="824" priority="83">
      <formula>FIND("Agir",#REF!)</formula>
    </cfRule>
    <cfRule type="expression" dxfId="823" priority="82" stopIfTrue="1">
      <formula>ISTEXT(AW7)</formula>
    </cfRule>
    <cfRule type="expression" dxfId="822" priority="84">
      <formula>FIND("Réagir",#REF!)</formula>
    </cfRule>
  </conditionalFormatting>
  <conditionalFormatting sqref="AX4:AY4">
    <cfRule type="containsText" dxfId="821" priority="32" stopIfTrue="1" operator="containsText" text="Seconde">
      <formula>NOT(ISERROR(SEARCH("Seconde",AX4)))</formula>
    </cfRule>
    <cfRule type="containsText" dxfId="820" priority="33" stopIfTrue="1" operator="containsText" text="Terme">
      <formula>NOT(ISERROR(SEARCH("Terme",AX4)))</formula>
    </cfRule>
    <cfRule type="containsText" dxfId="819" priority="31" stopIfTrue="1" operator="containsText" text="Première">
      <formula>NOT(ISERROR(SEARCH("Première",AX4)))</formula>
    </cfRule>
  </conditionalFormatting>
  <dataValidations xWindow="810" yWindow="686"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G7:G11" xr:uid="{00000000-0002-0000-0E00-000000000000}">
      <formula1>$N$1:$Q$1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F7:F11" xr:uid="{00000000-0002-0000-0E00-000001000000}">
      <formula1>$M$1:$P$1</formula1>
    </dataValidation>
    <dataValidation type="list" allowBlank="1" showInputMessage="1" showErrorMessage="1" errorTitle="Valeur invalide" error="La valeur doit être contenue entre 1 et 4" promptTitle="Compétences" prompt="Valeur comprise entre 1 et 5_x000a_Les compétences pour cette cible sont : _x000a_1 - Secteur publique échelle nationale_x000a_2 - Secteur public à l’échelle locale._x000a_3 - Secteur public (nationale et locale)_x000a_4 - Partagée entre les secteurs public et privé_x000a_5. Secteur privé." sqref="I7:I11" xr:uid="{00000000-0002-0000-0E00-000002000000}">
      <formula1>$N$1:$R$1</formula1>
    </dataValidation>
  </dataValidations>
  <pageMargins left="0.7" right="0.7" top="0.75" bottom="0.75" header="0.3" footer="0.3"/>
  <pageSetup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Z16"/>
  <sheetViews>
    <sheetView topLeftCell="C13" zoomScale="140" zoomScaleNormal="140" workbookViewId="0">
      <selection activeCell="F16" sqref="F16"/>
    </sheetView>
  </sheetViews>
  <sheetFormatPr baseColWidth="10" defaultColWidth="10.5" defaultRowHeight="12"/>
  <cols>
    <col min="1" max="1" width="1.5" style="100" customWidth="1"/>
    <col min="2" max="2" width="7.5" style="141" customWidth="1"/>
    <col min="3" max="4" width="83" style="142" customWidth="1"/>
    <col min="5" max="5" width="46" style="143" customWidth="1"/>
    <col min="6" max="6" width="9.83203125" style="100" customWidth="1"/>
    <col min="7" max="7" width="9.83203125" style="144" customWidth="1"/>
    <col min="8" max="8" width="46" style="143" customWidth="1"/>
    <col min="9" max="9" width="8.83203125" style="143" customWidth="1"/>
    <col min="10" max="10" width="45.5" style="143" customWidth="1"/>
    <col min="11" max="11" width="20.5" style="143" customWidth="1"/>
    <col min="12" max="27" width="5.5" style="100" hidden="1" customWidth="1"/>
    <col min="28" max="28" width="20.5" style="143" hidden="1" customWidth="1"/>
    <col min="29" max="33" width="10.5" style="100" hidden="1" customWidth="1"/>
    <col min="34" max="34" width="20.5" style="143" hidden="1" customWidth="1"/>
    <col min="35" max="39" width="10.5" style="100" hidden="1" customWidth="1"/>
    <col min="40" max="40" width="20.5" style="143" hidden="1" customWidth="1"/>
    <col min="41" max="43" width="10.5" style="100" hidden="1" customWidth="1"/>
    <col min="44" max="44" width="20.5" style="143" hidden="1" customWidth="1"/>
    <col min="45" max="48" width="10.5" style="100" hidden="1" customWidth="1"/>
    <col min="49" max="49" width="20.5" style="143" hidden="1" customWidth="1"/>
    <col min="50" max="51" width="45.5" style="143" customWidth="1"/>
    <col min="52" max="52" width="45.5" style="143" hidden="1" customWidth="1"/>
    <col min="53" max="53" width="37.5" style="100" customWidth="1"/>
    <col min="54" max="16384" width="10.5" style="100"/>
  </cols>
  <sheetData>
    <row r="1" spans="1:52" s="95" customFormat="1" ht="14" thickBot="1">
      <c r="B1" s="96"/>
      <c r="C1" s="97"/>
      <c r="D1" s="97"/>
      <c r="E1" s="98"/>
      <c r="G1" s="99"/>
      <c r="H1" s="98"/>
      <c r="I1" s="98"/>
      <c r="J1" s="98"/>
      <c r="K1" s="98"/>
      <c r="M1" s="95">
        <v>0</v>
      </c>
      <c r="N1" s="95">
        <v>1</v>
      </c>
      <c r="O1" s="95">
        <v>2</v>
      </c>
      <c r="P1" s="95">
        <v>3</v>
      </c>
      <c r="Q1" s="95">
        <v>4</v>
      </c>
      <c r="R1" s="95">
        <v>5</v>
      </c>
      <c r="AB1" s="62"/>
      <c r="AH1" s="62"/>
      <c r="AN1" s="62"/>
      <c r="AR1" s="62"/>
      <c r="AW1" s="62"/>
      <c r="AX1" s="98"/>
      <c r="AY1" s="98"/>
      <c r="AZ1" s="98"/>
    </row>
    <row r="2" spans="1:52" s="95" customFormat="1" ht="60" customHeight="1" thickBot="1">
      <c r="B2" s="676" t="s">
        <v>330</v>
      </c>
      <c r="C2" s="677"/>
      <c r="D2" s="677"/>
      <c r="E2" s="677" t="s">
        <v>331</v>
      </c>
      <c r="F2" s="677"/>
      <c r="G2" s="677"/>
      <c r="H2" s="678"/>
      <c r="I2" s="98"/>
      <c r="J2" s="98"/>
      <c r="K2" s="98"/>
      <c r="AB2" s="98"/>
      <c r="AH2" s="98"/>
      <c r="AN2" s="98"/>
      <c r="AR2" s="98"/>
      <c r="AW2" s="98"/>
      <c r="AX2" s="98"/>
      <c r="AY2" s="98"/>
      <c r="AZ2" s="98"/>
    </row>
    <row r="3" spans="1:52" s="95" customFormat="1" ht="17" thickBot="1">
      <c r="B3" s="682"/>
      <c r="C3" s="683"/>
      <c r="D3" s="683"/>
      <c r="E3" s="683"/>
      <c r="F3" s="683"/>
      <c r="G3" s="683"/>
      <c r="H3" s="683"/>
      <c r="I3" s="683"/>
      <c r="J3" s="683"/>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4"/>
      <c r="AP3" s="684"/>
      <c r="AQ3" s="684"/>
      <c r="AR3" s="684"/>
      <c r="AS3" s="684"/>
      <c r="AT3" s="684"/>
      <c r="AU3" s="684"/>
      <c r="AV3" s="684"/>
      <c r="AW3" s="684"/>
      <c r="AX3" s="683"/>
      <c r="AY3" s="683"/>
      <c r="AZ3" s="685"/>
    </row>
    <row r="4" spans="1:52" ht="21.75" customHeight="1">
      <c r="A4" s="95"/>
      <c r="B4" s="686"/>
      <c r="C4" s="687"/>
      <c r="D4" s="396"/>
      <c r="E4" s="690" t="s">
        <v>46</v>
      </c>
      <c r="F4" s="691"/>
      <c r="G4" s="692" t="s">
        <v>47</v>
      </c>
      <c r="H4" s="693"/>
      <c r="I4" s="694" t="s">
        <v>48</v>
      </c>
      <c r="J4" s="695"/>
      <c r="K4" s="178" t="s">
        <v>49</v>
      </c>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6"/>
      <c r="AX4" s="187"/>
      <c r="AY4" s="696" t="s">
        <v>50</v>
      </c>
      <c r="AZ4" s="697"/>
    </row>
    <row r="5" spans="1:52" s="117" customFormat="1" ht="168" customHeight="1" thickBot="1">
      <c r="A5" s="101"/>
      <c r="B5" s="688"/>
      <c r="C5" s="689"/>
      <c r="D5" s="434" t="s">
        <v>51</v>
      </c>
      <c r="E5" s="102" t="s">
        <v>52</v>
      </c>
      <c r="F5" s="103" t="s">
        <v>46</v>
      </c>
      <c r="G5" s="104" t="s">
        <v>47</v>
      </c>
      <c r="H5" s="105" t="s">
        <v>53</v>
      </c>
      <c r="I5" s="106" t="s">
        <v>54</v>
      </c>
      <c r="J5" s="107" t="s">
        <v>55</v>
      </c>
      <c r="K5" s="108" t="s">
        <v>56</v>
      </c>
      <c r="L5" s="109" t="s">
        <v>57</v>
      </c>
      <c r="M5" s="63" t="s">
        <v>5</v>
      </c>
      <c r="N5" s="64" t="s">
        <v>17</v>
      </c>
      <c r="O5" s="65" t="s">
        <v>24</v>
      </c>
      <c r="P5" s="66" t="s">
        <v>31</v>
      </c>
      <c r="Q5" s="67" t="s">
        <v>36</v>
      </c>
      <c r="R5" s="68" t="s">
        <v>41</v>
      </c>
      <c r="S5" s="69" t="s">
        <v>44</v>
      </c>
      <c r="T5" s="110" t="s">
        <v>58</v>
      </c>
      <c r="U5" s="110" t="s">
        <v>59</v>
      </c>
      <c r="V5" s="110" t="s">
        <v>60</v>
      </c>
      <c r="W5" s="110" t="s">
        <v>7</v>
      </c>
      <c r="X5" s="110" t="s">
        <v>18</v>
      </c>
      <c r="Y5" s="110" t="s">
        <v>19</v>
      </c>
      <c r="Z5" s="110" t="s">
        <v>32</v>
      </c>
      <c r="AA5" s="110" t="s">
        <v>8</v>
      </c>
      <c r="AB5" s="111" t="s">
        <v>6</v>
      </c>
      <c r="AC5" s="112" t="s">
        <v>61</v>
      </c>
      <c r="AD5" s="112" t="s">
        <v>62</v>
      </c>
      <c r="AE5" s="112" t="s">
        <v>20</v>
      </c>
      <c r="AF5" s="112" t="s">
        <v>37</v>
      </c>
      <c r="AG5" s="112" t="s">
        <v>38</v>
      </c>
      <c r="AH5" s="111" t="s">
        <v>9</v>
      </c>
      <c r="AI5" s="112" t="s">
        <v>63</v>
      </c>
      <c r="AJ5" s="112" t="s">
        <v>64</v>
      </c>
      <c r="AK5" s="112" t="s">
        <v>65</v>
      </c>
      <c r="AL5" s="112" t="s">
        <v>66</v>
      </c>
      <c r="AM5" s="112" t="s">
        <v>67</v>
      </c>
      <c r="AN5" s="111" t="s">
        <v>68</v>
      </c>
      <c r="AO5" s="112" t="s">
        <v>69</v>
      </c>
      <c r="AP5" s="112" t="s">
        <v>70</v>
      </c>
      <c r="AQ5" s="112" t="s">
        <v>71</v>
      </c>
      <c r="AR5" s="111" t="s">
        <v>72</v>
      </c>
      <c r="AS5" s="112" t="s">
        <v>73</v>
      </c>
      <c r="AT5" s="112" t="s">
        <v>74</v>
      </c>
      <c r="AU5" s="112" t="s">
        <v>75</v>
      </c>
      <c r="AV5" s="112" t="s">
        <v>76</v>
      </c>
      <c r="AW5" s="113" t="s">
        <v>77</v>
      </c>
      <c r="AX5" s="114" t="s">
        <v>78</v>
      </c>
      <c r="AY5" s="115"/>
      <c r="AZ5" s="116" t="s">
        <v>80</v>
      </c>
    </row>
    <row r="6" spans="1:52" s="146" customFormat="1" ht="31.5" customHeight="1" thickBot="1">
      <c r="A6" s="145"/>
      <c r="B6" s="718" t="s">
        <v>81</v>
      </c>
      <c r="C6" s="698"/>
      <c r="D6" s="698"/>
      <c r="E6" s="698"/>
      <c r="F6" s="698"/>
      <c r="G6" s="698"/>
      <c r="H6" s="698"/>
      <c r="I6" s="698"/>
      <c r="J6" s="698"/>
      <c r="K6" s="698"/>
      <c r="L6" s="698"/>
      <c r="M6" s="698"/>
      <c r="N6" s="698"/>
      <c r="O6" s="698"/>
      <c r="P6" s="698"/>
      <c r="Q6" s="698"/>
      <c r="R6" s="698"/>
      <c r="S6" s="698"/>
      <c r="T6" s="698"/>
      <c r="U6" s="698"/>
      <c r="V6" s="698"/>
      <c r="W6" s="698"/>
      <c r="X6" s="698"/>
      <c r="Y6" s="698"/>
      <c r="Z6" s="698"/>
      <c r="AA6" s="698"/>
      <c r="AB6" s="698"/>
      <c r="AC6" s="698"/>
      <c r="AD6" s="698"/>
      <c r="AE6" s="698"/>
      <c r="AF6" s="698"/>
      <c r="AG6" s="698"/>
      <c r="AH6" s="698"/>
      <c r="AI6" s="698"/>
      <c r="AJ6" s="698"/>
      <c r="AK6" s="698"/>
      <c r="AL6" s="698"/>
      <c r="AM6" s="698"/>
      <c r="AN6" s="698"/>
      <c r="AO6" s="698"/>
      <c r="AP6" s="698"/>
      <c r="AQ6" s="698"/>
      <c r="AR6" s="698"/>
      <c r="AS6" s="698"/>
      <c r="AT6" s="698"/>
      <c r="AU6" s="698"/>
      <c r="AV6" s="698"/>
      <c r="AW6" s="698"/>
      <c r="AX6" s="698"/>
      <c r="AY6" s="698"/>
      <c r="AZ6" s="681"/>
    </row>
    <row r="7" spans="1:52" s="122" customFormat="1" ht="114" customHeight="1" thickBot="1">
      <c r="A7" s="121"/>
      <c r="B7" s="464" t="s">
        <v>332</v>
      </c>
      <c r="C7" s="461" t="s">
        <v>333</v>
      </c>
      <c r="D7" s="461" t="s">
        <v>334</v>
      </c>
      <c r="E7" s="522"/>
      <c r="F7" s="37"/>
      <c r="G7" s="38"/>
      <c r="H7" s="38"/>
      <c r="I7" s="39"/>
      <c r="J7" s="511"/>
      <c r="K7" s="129" t="str">
        <f>T7</f>
        <v/>
      </c>
      <c r="L7" s="280">
        <f t="shared" ref="L7:L16" si="0">F7*10+G7</f>
        <v>0</v>
      </c>
      <c r="M7" s="280" t="b">
        <f t="shared" ref="M7:M16" si="1">OR(L7=31)</f>
        <v>0</v>
      </c>
      <c r="N7" s="280" t="b">
        <f t="shared" ref="N7:N16" si="2">OR(L7=21,L7=32)</f>
        <v>0</v>
      </c>
      <c r="O7" s="280" t="b">
        <f t="shared" ref="O7:O16" si="3">OR(L7=22,L7=33)</f>
        <v>0</v>
      </c>
      <c r="P7" s="280" t="b">
        <f t="shared" ref="P7:P16" si="4">OR(L7=11,L7=12)</f>
        <v>0</v>
      </c>
      <c r="Q7" s="280" t="b">
        <f t="shared" ref="Q7:Q16" si="5">OR(L7=23,L7=34)</f>
        <v>0</v>
      </c>
      <c r="R7" s="280" t="b">
        <f t="shared" ref="R7:R16" si="6">OR(L7=13,L7=14,L7=24)</f>
        <v>0</v>
      </c>
      <c r="S7" s="280" t="b">
        <f t="shared" ref="S7:S16" si="7">OR(L7=1,L7=2,L7=3,L7=4)</f>
        <v>0</v>
      </c>
      <c r="T7" s="281" t="str">
        <f t="shared" ref="T7:T16" si="8">IF(COUNTA(F7:G7)&lt;2,"",(IF(M7=TRUE,$M$5,IF(N7=TRUE,$N$5,IF(O7=TRUE,$O$5,IF(P7=TRUE,$P$5,IF(Q7=TRUE,$Q$5,IF(R7=TRUE,$R$5,IF(S7=TRUE,$S$5,0)))))))))</f>
        <v/>
      </c>
      <c r="U7" s="282" t="str">
        <f t="shared" ref="U7:U16" si="9">IF(COUNTA(F7:G7)&lt;2,"",(IF(M7=TRUE,6,IF(N7=TRUE,5,IF(O7=TRUE,4,IF(P7=TRUE,3,IF(Q7=TRUE,2,IF(R7=TRUE,1,IF(S7=TRUE,0,0)))))))))</f>
        <v/>
      </c>
      <c r="V7" s="125" t="e">
        <f t="shared" ref="V7:V16" si="10">U7*10+I7</f>
        <v>#VALUE!</v>
      </c>
      <c r="W7" s="280" t="e">
        <f t="shared" ref="W7:W16" si="11">OR(V7=61,V7=62,V7=63)</f>
        <v>#VALUE!</v>
      </c>
      <c r="X7" s="280" t="e">
        <f t="shared" ref="X7:X16" si="12">OR(V7=51,V7=52)</f>
        <v>#VALUE!</v>
      </c>
      <c r="Y7" s="280" t="e">
        <f t="shared" ref="Y7:Y16" si="13">OR(V7=31,V7=41,V7=42,V7=53)</f>
        <v>#VALUE!</v>
      </c>
      <c r="Z7" s="280" t="e">
        <f t="shared" ref="Z7:Z16" si="14">OR(V7=21,V7=32)</f>
        <v>#VALUE!</v>
      </c>
      <c r="AA7" s="280" t="e">
        <f t="shared" ref="AA7:AA16" si="15">AND(W7=FALSE,X7=FALSE,Y7=FALSE,Z7=FALSE)</f>
        <v>#VALUE!</v>
      </c>
      <c r="AB7" s="283" t="str">
        <f>IF(COUNTA(F7:G7:I7)&lt;3,"",(IF(W7=TRUE,$W$5,IF(X7=TRUE,$X$5,IF(Y7=TRUE,$Y$5,IF(Z7=TRUE,$Z$5,"Non"))))))</f>
        <v/>
      </c>
      <c r="AC7" s="280" t="e">
        <f t="shared" ref="AC7:AC16" si="16">OR(V7=61,V7=62,V7=51,V7=52)</f>
        <v>#VALUE!</v>
      </c>
      <c r="AD7" s="280" t="e">
        <f t="shared" ref="AD7:AD16" si="17">OR(V7=41,V7=42)</f>
        <v>#VALUE!</v>
      </c>
      <c r="AE7" s="280" t="e">
        <f t="shared" ref="AE7:AE16" si="18">OR(V7=31,V7=32,V7=63,V7=64,V7=53,V7=54,)</f>
        <v>#VALUE!</v>
      </c>
      <c r="AF7" s="280" t="e">
        <f t="shared" ref="AF7:AF16" si="19">OR(V7=21,V7=22,)</f>
        <v>#VALUE!</v>
      </c>
      <c r="AG7" s="280" t="e">
        <f t="shared" ref="AG7:AG16" si="20">OR(V7=11,V7=12,V7=13,V7=23,)</f>
        <v>#VALUE!</v>
      </c>
      <c r="AH7" s="283" t="str">
        <f>IF(COUNTA(F7:G7:I7)&lt;3,"",(IF(AC7=TRUE,$AC$5,IF(AD7=TRUE,$AD$5,IF(AE7=TRUE,$AE$5,IF(AF7=TRUE,$AF$5,IF(AG7=TRUE,$AG$5,"Aucune")))))))</f>
        <v/>
      </c>
      <c r="AI7" s="280" t="e">
        <f t="shared" ref="AI7:AI16" si="21">OR(V7=62,V7=52,V7=42)</f>
        <v>#VALUE!</v>
      </c>
      <c r="AJ7" s="280" t="e">
        <f t="shared" ref="AJ7:AJ16" si="22">OR(V7=63,V7=53,V7=43,V7=64,V7=54)</f>
        <v>#VALUE!</v>
      </c>
      <c r="AK7" s="280" t="e">
        <f t="shared" ref="AK7:AL16" si="23">OR(V7=61,V7=51,V7=41)</f>
        <v>#VALUE!</v>
      </c>
      <c r="AL7" s="280" t="e">
        <f t="shared" si="23"/>
        <v>#VALUE!</v>
      </c>
      <c r="AM7" s="280" t="e">
        <f t="shared" ref="AM7:AM16" si="24">OR(V7=22,V7=23,V7=24,V7=12,V7=13,V7=14)</f>
        <v>#VALUE!</v>
      </c>
      <c r="AN7" s="283" t="str">
        <f>IF(COUNTA(F7:G7:I7)&lt;3,"",(IF(AI7=TRUE,$AI$5,IF(AJ7=TRUE,$AJ$5,IF(AK7=TRUE,$AK$5,IF(AL7=TRUE,$AL$5,IF(AM7=TRUE,$AM$5,"Aucune")))))))</f>
        <v/>
      </c>
      <c r="AO7" s="280" t="e">
        <f t="shared" ref="AO7:AO16" si="25">OR(V7=61,V7=62,V7=63,V7=51,V7=52,V7=53)</f>
        <v>#VALUE!</v>
      </c>
      <c r="AP7" s="280" t="e">
        <f t="shared" ref="AP7:AP16" si="26">OR(V7=41,V7=42,V7=43,V7=31,V7=32,V7=33)</f>
        <v>#VALUE!</v>
      </c>
      <c r="AQ7" s="280" t="e">
        <f t="shared" ref="AQ7:AQ16" si="27">OR(V7=21,V7=22,V7=23,V7=11,V7=12,V7=13)</f>
        <v>#VALUE!</v>
      </c>
      <c r="AR7" s="283" t="str">
        <f>IF(COUNTA(F7:G7:I7)&lt;3,"",(IF(AO7=TRUE,$AO$5,IF(AP7=TRUE,$AP$5,IF(AQ7=TRUE,$AQ$5,"Aucune action requise")))))</f>
        <v/>
      </c>
      <c r="AS7" s="280" t="e">
        <f t="shared" ref="AS7:AS16" si="28">OR(V7=61,V7=51,V7=41,V7=31,V7=21)</f>
        <v>#VALUE!</v>
      </c>
      <c r="AT7" s="280" t="e">
        <f t="shared" ref="AT7:AT16" si="29">OR(V7=62,V7=52,V7=42,V7=32,V7=22,V7=63,V7=53)</f>
        <v>#VALUE!</v>
      </c>
      <c r="AU7" s="280" t="e">
        <f t="shared" ref="AU7:AU16" si="30">OR(V7=43,V7=33,V7=23,V7=34,V7=24)</f>
        <v>#VALUE!</v>
      </c>
      <c r="AV7" s="280" t="e">
        <f t="shared" ref="AV7:AV16" si="31">OR(V7=64,V7=54,V7=44)</f>
        <v>#VALUE!</v>
      </c>
      <c r="AW7" s="309" t="str">
        <f>IF(COUNTA(F7:G7:I7)&lt;3,"",(IF(AS7=TRUE,$AS$5,IF(AT7=TRUE,$AT$5,IF(AU7=TRUE,$AU$5,IF(AV7=TRUE,$AV$5,"Aucun"))))))</f>
        <v/>
      </c>
      <c r="AX7" s="523"/>
      <c r="AY7" s="509"/>
      <c r="AZ7" s="327"/>
    </row>
    <row r="8" spans="1:52" s="122" customFormat="1" ht="114" customHeight="1" thickBot="1">
      <c r="A8" s="121"/>
      <c r="B8" s="459" t="s">
        <v>335</v>
      </c>
      <c r="C8" s="461" t="s">
        <v>336</v>
      </c>
      <c r="D8" s="461" t="s">
        <v>337</v>
      </c>
      <c r="E8" s="524"/>
      <c r="F8" s="421"/>
      <c r="G8" s="422"/>
      <c r="H8" s="422"/>
      <c r="I8" s="423"/>
      <c r="J8" s="526"/>
      <c r="K8" s="129" t="str">
        <f t="shared" ref="K8:K16" si="32">T8</f>
        <v/>
      </c>
      <c r="L8" s="280">
        <f t="shared" si="0"/>
        <v>0</v>
      </c>
      <c r="M8" s="280" t="b">
        <f t="shared" si="1"/>
        <v>0</v>
      </c>
      <c r="N8" s="280" t="b">
        <f t="shared" si="2"/>
        <v>0</v>
      </c>
      <c r="O8" s="280" t="b">
        <f t="shared" si="3"/>
        <v>0</v>
      </c>
      <c r="P8" s="280" t="b">
        <f t="shared" si="4"/>
        <v>0</v>
      </c>
      <c r="Q8" s="280" t="b">
        <f t="shared" si="5"/>
        <v>0</v>
      </c>
      <c r="R8" s="280" t="b">
        <f t="shared" si="6"/>
        <v>0</v>
      </c>
      <c r="S8" s="280" t="b">
        <f t="shared" si="7"/>
        <v>0</v>
      </c>
      <c r="T8" s="281" t="str">
        <f t="shared" si="8"/>
        <v/>
      </c>
      <c r="U8" s="282" t="str">
        <f t="shared" si="9"/>
        <v/>
      </c>
      <c r="V8" s="125" t="e">
        <f t="shared" si="10"/>
        <v>#VALUE!</v>
      </c>
      <c r="W8" s="280" t="e">
        <f t="shared" si="11"/>
        <v>#VALUE!</v>
      </c>
      <c r="X8" s="280" t="e">
        <f t="shared" si="12"/>
        <v>#VALUE!</v>
      </c>
      <c r="Y8" s="280" t="e">
        <f t="shared" si="13"/>
        <v>#VALUE!</v>
      </c>
      <c r="Z8" s="280" t="e">
        <f t="shared" si="14"/>
        <v>#VALUE!</v>
      </c>
      <c r="AA8" s="280" t="e">
        <f t="shared" si="15"/>
        <v>#VALUE!</v>
      </c>
      <c r="AB8" s="283" t="str">
        <f>IF(COUNTA(F8:G8:I8)&lt;3,"",(IF(W8=TRUE,$W$5,IF(X8=TRUE,$X$5,IF(Y8=TRUE,$Y$5,IF(Z8=TRUE,$Z$5,"Non"))))))</f>
        <v/>
      </c>
      <c r="AC8" s="280" t="e">
        <f t="shared" si="16"/>
        <v>#VALUE!</v>
      </c>
      <c r="AD8" s="280" t="e">
        <f t="shared" si="17"/>
        <v>#VALUE!</v>
      </c>
      <c r="AE8" s="280" t="e">
        <f t="shared" si="18"/>
        <v>#VALUE!</v>
      </c>
      <c r="AF8" s="280" t="e">
        <f t="shared" si="19"/>
        <v>#VALUE!</v>
      </c>
      <c r="AG8" s="280" t="e">
        <f t="shared" si="20"/>
        <v>#VALUE!</v>
      </c>
      <c r="AH8" s="283" t="str">
        <f>IF(COUNTA(F8:G8:I8)&lt;3,"",(IF(AC8=TRUE,$AC$5,IF(AD8=TRUE,$AD$5,IF(AE8=TRUE,$AE$5,IF(AF8=TRUE,$AF$5,IF(AG8=TRUE,$AG$5,"Aucune")))))))</f>
        <v/>
      </c>
      <c r="AI8" s="280" t="e">
        <f t="shared" si="21"/>
        <v>#VALUE!</v>
      </c>
      <c r="AJ8" s="280" t="e">
        <f t="shared" si="22"/>
        <v>#VALUE!</v>
      </c>
      <c r="AK8" s="280" t="e">
        <f t="shared" si="23"/>
        <v>#VALUE!</v>
      </c>
      <c r="AL8" s="280" t="e">
        <f t="shared" si="23"/>
        <v>#VALUE!</v>
      </c>
      <c r="AM8" s="280" t="e">
        <f t="shared" si="24"/>
        <v>#VALUE!</v>
      </c>
      <c r="AN8" s="283" t="str">
        <f>IF(COUNTA(F8:G8:I8)&lt;3,"",(IF(AI8=TRUE,$AI$5,IF(AJ8=TRUE,$AJ$5,IF(AK8=TRUE,$AK$5,IF(AL8=TRUE,$AL$5,IF(AM8=TRUE,$AM$5,"Aucune")))))))</f>
        <v/>
      </c>
      <c r="AO8" s="280" t="e">
        <f t="shared" si="25"/>
        <v>#VALUE!</v>
      </c>
      <c r="AP8" s="280" t="e">
        <f t="shared" si="26"/>
        <v>#VALUE!</v>
      </c>
      <c r="AQ8" s="280" t="e">
        <f t="shared" si="27"/>
        <v>#VALUE!</v>
      </c>
      <c r="AR8" s="283" t="str">
        <f>IF(COUNTA(F8:G8:I8)&lt;3,"",(IF(AO8=TRUE,$AO$5,IF(AP8=TRUE,$AP$5,IF(AQ8=TRUE,$AQ$5,"Aucune action requise")))))</f>
        <v/>
      </c>
      <c r="AS8" s="280" t="e">
        <f t="shared" si="28"/>
        <v>#VALUE!</v>
      </c>
      <c r="AT8" s="280" t="e">
        <f t="shared" si="29"/>
        <v>#VALUE!</v>
      </c>
      <c r="AU8" s="280" t="e">
        <f t="shared" si="30"/>
        <v>#VALUE!</v>
      </c>
      <c r="AV8" s="280" t="e">
        <f t="shared" si="31"/>
        <v>#VALUE!</v>
      </c>
      <c r="AW8" s="279"/>
      <c r="AX8" s="525"/>
      <c r="AY8" s="482"/>
      <c r="AZ8" s="156"/>
    </row>
    <row r="9" spans="1:52" s="122" customFormat="1" ht="114" customHeight="1" thickBot="1">
      <c r="A9" s="121"/>
      <c r="B9" s="641">
        <v>14.3</v>
      </c>
      <c r="C9" s="627" t="s">
        <v>338</v>
      </c>
      <c r="D9" s="627"/>
      <c r="E9" s="642"/>
      <c r="F9" s="614"/>
      <c r="G9" s="614"/>
      <c r="H9" s="614"/>
      <c r="I9" s="614"/>
      <c r="J9" s="614"/>
      <c r="K9" s="615" t="str">
        <f t="shared" si="32"/>
        <v/>
      </c>
      <c r="L9" s="598">
        <f t="shared" si="0"/>
        <v>0</v>
      </c>
      <c r="M9" s="598" t="b">
        <f t="shared" si="1"/>
        <v>0</v>
      </c>
      <c r="N9" s="598" t="b">
        <f t="shared" si="2"/>
        <v>0</v>
      </c>
      <c r="O9" s="598" t="b">
        <f t="shared" si="3"/>
        <v>0</v>
      </c>
      <c r="P9" s="598" t="b">
        <f t="shared" si="4"/>
        <v>0</v>
      </c>
      <c r="Q9" s="598" t="b">
        <f t="shared" si="5"/>
        <v>0</v>
      </c>
      <c r="R9" s="598" t="b">
        <f t="shared" si="6"/>
        <v>0</v>
      </c>
      <c r="S9" s="598" t="b">
        <f t="shared" si="7"/>
        <v>0</v>
      </c>
      <c r="T9" s="599" t="str">
        <f t="shared" si="8"/>
        <v/>
      </c>
      <c r="U9" s="600" t="str">
        <f t="shared" si="9"/>
        <v/>
      </c>
      <c r="V9" s="598" t="e">
        <f t="shared" si="10"/>
        <v>#VALUE!</v>
      </c>
      <c r="W9" s="598" t="e">
        <f t="shared" si="11"/>
        <v>#VALUE!</v>
      </c>
      <c r="X9" s="598" t="e">
        <f t="shared" si="12"/>
        <v>#VALUE!</v>
      </c>
      <c r="Y9" s="598" t="e">
        <f t="shared" si="13"/>
        <v>#VALUE!</v>
      </c>
      <c r="Z9" s="598" t="e">
        <f t="shared" si="14"/>
        <v>#VALUE!</v>
      </c>
      <c r="AA9" s="598" t="e">
        <f t="shared" si="15"/>
        <v>#VALUE!</v>
      </c>
      <c r="AB9" s="597" t="str">
        <f>IF(COUNTA(F9:G9:I9)&lt;3,"",(IF(W9=TRUE,$W$5,IF(X9=TRUE,$X$5,IF(Y9=TRUE,$Y$5,IF(Z9=TRUE,$Z$5,"Non"))))))</f>
        <v/>
      </c>
      <c r="AC9" s="598" t="e">
        <f t="shared" si="16"/>
        <v>#VALUE!</v>
      </c>
      <c r="AD9" s="598" t="e">
        <f t="shared" si="17"/>
        <v>#VALUE!</v>
      </c>
      <c r="AE9" s="598" t="e">
        <f t="shared" si="18"/>
        <v>#VALUE!</v>
      </c>
      <c r="AF9" s="598" t="e">
        <f t="shared" si="19"/>
        <v>#VALUE!</v>
      </c>
      <c r="AG9" s="598" t="e">
        <f t="shared" si="20"/>
        <v>#VALUE!</v>
      </c>
      <c r="AH9" s="597" t="str">
        <f>IF(COUNTA(F9:G9:I9)&lt;3,"",(IF(AC9=TRUE,$AC$5,IF(AD9=TRUE,$AD$5,IF(AE9=TRUE,$AE$5,IF(AF9=TRUE,$AF$5,IF(AG9=TRUE,$AG$5,"Aucune")))))))</f>
        <v/>
      </c>
      <c r="AI9" s="598" t="e">
        <f t="shared" si="21"/>
        <v>#VALUE!</v>
      </c>
      <c r="AJ9" s="598" t="e">
        <f t="shared" si="22"/>
        <v>#VALUE!</v>
      </c>
      <c r="AK9" s="598" t="e">
        <f t="shared" si="23"/>
        <v>#VALUE!</v>
      </c>
      <c r="AL9" s="598" t="e">
        <f t="shared" si="23"/>
        <v>#VALUE!</v>
      </c>
      <c r="AM9" s="598" t="e">
        <f t="shared" si="24"/>
        <v>#VALUE!</v>
      </c>
      <c r="AN9" s="597" t="str">
        <f>IF(COUNTA(F9:G9:I9)&lt;3,"",(IF(AI9=TRUE,$AI$5,IF(AJ9=TRUE,$AJ$5,IF(AK9=TRUE,$AK$5,IF(AL9=TRUE,$AL$5,IF(AM9=TRUE,$AM$5,"Aucune")))))))</f>
        <v/>
      </c>
      <c r="AO9" s="598" t="e">
        <f t="shared" si="25"/>
        <v>#VALUE!</v>
      </c>
      <c r="AP9" s="598" t="e">
        <f t="shared" si="26"/>
        <v>#VALUE!</v>
      </c>
      <c r="AQ9" s="598" t="e">
        <f t="shared" si="27"/>
        <v>#VALUE!</v>
      </c>
      <c r="AR9" s="597" t="str">
        <f>IF(COUNTA(F9:G9:I9)&lt;3,"",(IF(AO9=TRUE,$AO$5,IF(AP9=TRUE,$AP$5,IF(AQ9=TRUE,$AQ$5,"Aucune action requise")))))</f>
        <v/>
      </c>
      <c r="AS9" s="598" t="e">
        <f t="shared" si="28"/>
        <v>#VALUE!</v>
      </c>
      <c r="AT9" s="598" t="e">
        <f t="shared" si="29"/>
        <v>#VALUE!</v>
      </c>
      <c r="AU9" s="598" t="e">
        <f t="shared" si="30"/>
        <v>#VALUE!</v>
      </c>
      <c r="AV9" s="598" t="e">
        <f t="shared" si="31"/>
        <v>#VALUE!</v>
      </c>
      <c r="AW9" s="619"/>
      <c r="AX9" s="619"/>
      <c r="AY9" s="620"/>
      <c r="AZ9" s="156"/>
    </row>
    <row r="10" spans="1:52" s="122" customFormat="1" ht="114" customHeight="1" thickBot="1">
      <c r="A10" s="121"/>
      <c r="B10" s="465">
        <v>14.4</v>
      </c>
      <c r="C10" s="461" t="s">
        <v>339</v>
      </c>
      <c r="D10" s="461" t="s">
        <v>340</v>
      </c>
      <c r="E10" s="524"/>
      <c r="F10" s="421"/>
      <c r="G10" s="422"/>
      <c r="H10" s="422"/>
      <c r="I10" s="423"/>
      <c r="J10" s="423"/>
      <c r="K10" s="129" t="str">
        <f t="shared" si="32"/>
        <v/>
      </c>
      <c r="L10" s="280">
        <f t="shared" si="0"/>
        <v>0</v>
      </c>
      <c r="M10" s="280" t="b">
        <f t="shared" si="1"/>
        <v>0</v>
      </c>
      <c r="N10" s="280" t="b">
        <f t="shared" si="2"/>
        <v>0</v>
      </c>
      <c r="O10" s="280" t="b">
        <f t="shared" si="3"/>
        <v>0</v>
      </c>
      <c r="P10" s="280" t="b">
        <f t="shared" si="4"/>
        <v>0</v>
      </c>
      <c r="Q10" s="280" t="b">
        <f t="shared" si="5"/>
        <v>0</v>
      </c>
      <c r="R10" s="280" t="b">
        <f t="shared" si="6"/>
        <v>0</v>
      </c>
      <c r="S10" s="280" t="b">
        <f t="shared" si="7"/>
        <v>0</v>
      </c>
      <c r="T10" s="281" t="str">
        <f t="shared" si="8"/>
        <v/>
      </c>
      <c r="U10" s="282" t="str">
        <f t="shared" si="9"/>
        <v/>
      </c>
      <c r="V10" s="125" t="e">
        <f t="shared" si="10"/>
        <v>#VALUE!</v>
      </c>
      <c r="W10" s="280" t="e">
        <f t="shared" si="11"/>
        <v>#VALUE!</v>
      </c>
      <c r="X10" s="280" t="e">
        <f t="shared" si="12"/>
        <v>#VALUE!</v>
      </c>
      <c r="Y10" s="280" t="e">
        <f t="shared" si="13"/>
        <v>#VALUE!</v>
      </c>
      <c r="Z10" s="280" t="e">
        <f t="shared" si="14"/>
        <v>#VALUE!</v>
      </c>
      <c r="AA10" s="280" t="e">
        <f t="shared" si="15"/>
        <v>#VALUE!</v>
      </c>
      <c r="AB10" s="283" t="str">
        <f>IF(COUNTA(F10:G10:I10)&lt;3,"",(IF(W10=TRUE,$W$5,IF(X10=TRUE,$X$5,IF(Y10=TRUE,$Y$5,IF(Z10=TRUE,$Z$5,"Non"))))))</f>
        <v/>
      </c>
      <c r="AC10" s="280" t="e">
        <f t="shared" si="16"/>
        <v>#VALUE!</v>
      </c>
      <c r="AD10" s="280" t="e">
        <f t="shared" si="17"/>
        <v>#VALUE!</v>
      </c>
      <c r="AE10" s="280" t="e">
        <f t="shared" si="18"/>
        <v>#VALUE!</v>
      </c>
      <c r="AF10" s="280" t="e">
        <f t="shared" si="19"/>
        <v>#VALUE!</v>
      </c>
      <c r="AG10" s="280" t="e">
        <f t="shared" si="20"/>
        <v>#VALUE!</v>
      </c>
      <c r="AH10" s="283" t="str">
        <f>IF(COUNTA(F10:G10:I10)&lt;3,"",(IF(AC10=TRUE,$AC$5,IF(AD10=TRUE,$AD$5,IF(AE10=TRUE,$AE$5,IF(AF10=TRUE,$AF$5,IF(AG10=TRUE,$AG$5,"Aucune")))))))</f>
        <v/>
      </c>
      <c r="AI10" s="280" t="e">
        <f t="shared" si="21"/>
        <v>#VALUE!</v>
      </c>
      <c r="AJ10" s="280" t="e">
        <f t="shared" si="22"/>
        <v>#VALUE!</v>
      </c>
      <c r="AK10" s="280" t="e">
        <f t="shared" si="23"/>
        <v>#VALUE!</v>
      </c>
      <c r="AL10" s="280" t="e">
        <f t="shared" si="23"/>
        <v>#VALUE!</v>
      </c>
      <c r="AM10" s="280" t="e">
        <f t="shared" si="24"/>
        <v>#VALUE!</v>
      </c>
      <c r="AN10" s="283" t="str">
        <f>IF(COUNTA(F10:G10:I10)&lt;3,"",(IF(AI10=TRUE,$AI$5,IF(AJ10=TRUE,$AJ$5,IF(AK10=TRUE,$AK$5,IF(AL10=TRUE,$AL$5,IF(AM10=TRUE,$AM$5,"Aucune")))))))</f>
        <v/>
      </c>
      <c r="AO10" s="280" t="e">
        <f t="shared" si="25"/>
        <v>#VALUE!</v>
      </c>
      <c r="AP10" s="280" t="e">
        <f t="shared" si="26"/>
        <v>#VALUE!</v>
      </c>
      <c r="AQ10" s="280" t="e">
        <f t="shared" si="27"/>
        <v>#VALUE!</v>
      </c>
      <c r="AR10" s="283" t="str">
        <f>IF(COUNTA(F10:G10:I10)&lt;3,"",(IF(AO10=TRUE,$AO$5,IF(AP10=TRUE,$AP$5,IF(AQ10=TRUE,$AQ$5,"Aucune action requise")))))</f>
        <v/>
      </c>
      <c r="AS10" s="280" t="e">
        <f t="shared" si="28"/>
        <v>#VALUE!</v>
      </c>
      <c r="AT10" s="280" t="e">
        <f t="shared" si="29"/>
        <v>#VALUE!</v>
      </c>
      <c r="AU10" s="280" t="e">
        <f t="shared" si="30"/>
        <v>#VALUE!</v>
      </c>
      <c r="AV10" s="280" t="e">
        <f t="shared" si="31"/>
        <v>#VALUE!</v>
      </c>
      <c r="AW10" s="279"/>
      <c r="AX10" s="525"/>
      <c r="AY10" s="482"/>
      <c r="AZ10" s="156"/>
    </row>
    <row r="11" spans="1:52" s="122" customFormat="1" ht="114" customHeight="1" thickBot="1">
      <c r="A11" s="121"/>
      <c r="B11" s="465">
        <v>14.5</v>
      </c>
      <c r="C11" s="461" t="s">
        <v>341</v>
      </c>
      <c r="D11" s="461" t="s">
        <v>342</v>
      </c>
      <c r="E11" s="524"/>
      <c r="F11" s="421"/>
      <c r="G11" s="422"/>
      <c r="H11" s="422"/>
      <c r="I11" s="423"/>
      <c r="J11" s="423"/>
      <c r="K11" s="129" t="str">
        <f t="shared" si="32"/>
        <v/>
      </c>
      <c r="L11" s="280">
        <f t="shared" si="0"/>
        <v>0</v>
      </c>
      <c r="M11" s="280" t="b">
        <f t="shared" si="1"/>
        <v>0</v>
      </c>
      <c r="N11" s="280" t="b">
        <f t="shared" si="2"/>
        <v>0</v>
      </c>
      <c r="O11" s="280" t="b">
        <f t="shared" si="3"/>
        <v>0</v>
      </c>
      <c r="P11" s="280" t="b">
        <f t="shared" si="4"/>
        <v>0</v>
      </c>
      <c r="Q11" s="280" t="b">
        <f t="shared" si="5"/>
        <v>0</v>
      </c>
      <c r="R11" s="280" t="b">
        <f t="shared" si="6"/>
        <v>0</v>
      </c>
      <c r="S11" s="280" t="b">
        <f t="shared" si="7"/>
        <v>0</v>
      </c>
      <c r="T11" s="281" t="str">
        <f t="shared" si="8"/>
        <v/>
      </c>
      <c r="U11" s="282" t="str">
        <f t="shared" si="9"/>
        <v/>
      </c>
      <c r="V11" s="125" t="e">
        <f t="shared" si="10"/>
        <v>#VALUE!</v>
      </c>
      <c r="W11" s="280" t="e">
        <f t="shared" si="11"/>
        <v>#VALUE!</v>
      </c>
      <c r="X11" s="280" t="e">
        <f t="shared" si="12"/>
        <v>#VALUE!</v>
      </c>
      <c r="Y11" s="280" t="e">
        <f t="shared" si="13"/>
        <v>#VALUE!</v>
      </c>
      <c r="Z11" s="280" t="e">
        <f t="shared" si="14"/>
        <v>#VALUE!</v>
      </c>
      <c r="AA11" s="280" t="e">
        <f t="shared" si="15"/>
        <v>#VALUE!</v>
      </c>
      <c r="AB11" s="283" t="str">
        <f>IF(COUNTA(F11:G11:I11)&lt;3,"",(IF(W11=TRUE,$W$5,IF(X11=TRUE,$X$5,IF(Y11=TRUE,$Y$5,IF(Z11=TRUE,$Z$5,"Non"))))))</f>
        <v/>
      </c>
      <c r="AC11" s="280" t="e">
        <f t="shared" si="16"/>
        <v>#VALUE!</v>
      </c>
      <c r="AD11" s="280" t="e">
        <f t="shared" si="17"/>
        <v>#VALUE!</v>
      </c>
      <c r="AE11" s="280" t="e">
        <f t="shared" si="18"/>
        <v>#VALUE!</v>
      </c>
      <c r="AF11" s="280" t="e">
        <f t="shared" si="19"/>
        <v>#VALUE!</v>
      </c>
      <c r="AG11" s="280" t="e">
        <f t="shared" si="20"/>
        <v>#VALUE!</v>
      </c>
      <c r="AH11" s="283" t="str">
        <f>IF(COUNTA(F11:G11:I11)&lt;3,"",(IF(AC11=TRUE,$AC$5,IF(AD11=TRUE,$AD$5,IF(AE11=TRUE,$AE$5,IF(AF11=TRUE,$AF$5,IF(AG11=TRUE,$AG$5,"Aucune")))))))</f>
        <v/>
      </c>
      <c r="AI11" s="280" t="e">
        <f t="shared" si="21"/>
        <v>#VALUE!</v>
      </c>
      <c r="AJ11" s="280" t="e">
        <f t="shared" si="22"/>
        <v>#VALUE!</v>
      </c>
      <c r="AK11" s="280" t="e">
        <f t="shared" si="23"/>
        <v>#VALUE!</v>
      </c>
      <c r="AL11" s="280" t="e">
        <f t="shared" si="23"/>
        <v>#VALUE!</v>
      </c>
      <c r="AM11" s="280" t="e">
        <f t="shared" si="24"/>
        <v>#VALUE!</v>
      </c>
      <c r="AN11" s="283" t="str">
        <f>IF(COUNTA(F11:G11:I11)&lt;3,"",(IF(AI11=TRUE,$AI$5,IF(AJ11=TRUE,$AJ$5,IF(AK11=TRUE,$AK$5,IF(AL11=TRUE,$AL$5,IF(AM11=TRUE,$AM$5,"Aucune")))))))</f>
        <v/>
      </c>
      <c r="AO11" s="280" t="e">
        <f t="shared" si="25"/>
        <v>#VALUE!</v>
      </c>
      <c r="AP11" s="280" t="e">
        <f t="shared" si="26"/>
        <v>#VALUE!</v>
      </c>
      <c r="AQ11" s="280" t="e">
        <f t="shared" si="27"/>
        <v>#VALUE!</v>
      </c>
      <c r="AR11" s="283" t="str">
        <f>IF(COUNTA(F11:G11:I11)&lt;3,"",(IF(AO11=TRUE,$AO$5,IF(AP11=TRUE,$AP$5,IF(AQ11=TRUE,$AQ$5,"Aucune action requise")))))</f>
        <v/>
      </c>
      <c r="AS11" s="280" t="e">
        <f t="shared" si="28"/>
        <v>#VALUE!</v>
      </c>
      <c r="AT11" s="280" t="e">
        <f t="shared" si="29"/>
        <v>#VALUE!</v>
      </c>
      <c r="AU11" s="280" t="e">
        <f t="shared" si="30"/>
        <v>#VALUE!</v>
      </c>
      <c r="AV11" s="280" t="e">
        <f t="shared" si="31"/>
        <v>#VALUE!</v>
      </c>
      <c r="AW11" s="279"/>
      <c r="AX11" s="77"/>
      <c r="AY11" s="482"/>
      <c r="AZ11" s="156"/>
    </row>
    <row r="12" spans="1:52" s="122" customFormat="1" ht="114" customHeight="1" thickBot="1">
      <c r="A12" s="121"/>
      <c r="B12" s="465">
        <v>14.6</v>
      </c>
      <c r="C12" s="461" t="s">
        <v>343</v>
      </c>
      <c r="D12" s="461" t="s">
        <v>344</v>
      </c>
      <c r="E12" s="463"/>
      <c r="F12" s="421"/>
      <c r="G12" s="422"/>
      <c r="H12" s="422"/>
      <c r="I12" s="423"/>
      <c r="J12" s="423"/>
      <c r="K12" s="129" t="str">
        <f t="shared" si="32"/>
        <v/>
      </c>
      <c r="L12" s="280">
        <f t="shared" si="0"/>
        <v>0</v>
      </c>
      <c r="M12" s="280" t="b">
        <f t="shared" si="1"/>
        <v>0</v>
      </c>
      <c r="N12" s="280" t="b">
        <f t="shared" si="2"/>
        <v>0</v>
      </c>
      <c r="O12" s="280" t="b">
        <f t="shared" si="3"/>
        <v>0</v>
      </c>
      <c r="P12" s="280" t="b">
        <f t="shared" si="4"/>
        <v>0</v>
      </c>
      <c r="Q12" s="280" t="b">
        <f t="shared" si="5"/>
        <v>0</v>
      </c>
      <c r="R12" s="280" t="b">
        <f t="shared" si="6"/>
        <v>0</v>
      </c>
      <c r="S12" s="280" t="b">
        <f t="shared" si="7"/>
        <v>0</v>
      </c>
      <c r="T12" s="281" t="str">
        <f t="shared" si="8"/>
        <v/>
      </c>
      <c r="U12" s="282" t="str">
        <f t="shared" si="9"/>
        <v/>
      </c>
      <c r="V12" s="125" t="e">
        <f t="shared" si="10"/>
        <v>#VALUE!</v>
      </c>
      <c r="W12" s="280" t="e">
        <f t="shared" si="11"/>
        <v>#VALUE!</v>
      </c>
      <c r="X12" s="280" t="e">
        <f t="shared" si="12"/>
        <v>#VALUE!</v>
      </c>
      <c r="Y12" s="280" t="e">
        <f t="shared" si="13"/>
        <v>#VALUE!</v>
      </c>
      <c r="Z12" s="280" t="e">
        <f t="shared" si="14"/>
        <v>#VALUE!</v>
      </c>
      <c r="AA12" s="280" t="e">
        <f t="shared" si="15"/>
        <v>#VALUE!</v>
      </c>
      <c r="AB12" s="283" t="str">
        <f>IF(COUNTA(F12:G12:I12)&lt;3,"",(IF(W12=TRUE,$W$5,IF(X12=TRUE,$X$5,IF(Y12=TRUE,$Y$5,IF(Z12=TRUE,$Z$5,"Non"))))))</f>
        <v/>
      </c>
      <c r="AC12" s="280" t="e">
        <f t="shared" si="16"/>
        <v>#VALUE!</v>
      </c>
      <c r="AD12" s="280" t="e">
        <f t="shared" si="17"/>
        <v>#VALUE!</v>
      </c>
      <c r="AE12" s="280" t="e">
        <f t="shared" si="18"/>
        <v>#VALUE!</v>
      </c>
      <c r="AF12" s="280" t="e">
        <f t="shared" si="19"/>
        <v>#VALUE!</v>
      </c>
      <c r="AG12" s="280" t="e">
        <f t="shared" si="20"/>
        <v>#VALUE!</v>
      </c>
      <c r="AH12" s="283" t="str">
        <f>IF(COUNTA(F12:G12:I12)&lt;3,"",(IF(AC12=TRUE,$AC$5,IF(AD12=TRUE,$AD$5,IF(AE12=TRUE,$AE$5,IF(AF12=TRUE,$AF$5,IF(AG12=TRUE,$AG$5,"Aucune")))))))</f>
        <v/>
      </c>
      <c r="AI12" s="280" t="e">
        <f t="shared" si="21"/>
        <v>#VALUE!</v>
      </c>
      <c r="AJ12" s="280" t="e">
        <f t="shared" si="22"/>
        <v>#VALUE!</v>
      </c>
      <c r="AK12" s="280" t="e">
        <f t="shared" si="23"/>
        <v>#VALUE!</v>
      </c>
      <c r="AL12" s="280" t="e">
        <f t="shared" si="23"/>
        <v>#VALUE!</v>
      </c>
      <c r="AM12" s="280" t="e">
        <f t="shared" si="24"/>
        <v>#VALUE!</v>
      </c>
      <c r="AN12" s="283" t="str">
        <f>IF(COUNTA(F12:G12:I12)&lt;3,"",(IF(AI12=TRUE,$AI$5,IF(AJ12=TRUE,$AJ$5,IF(AK12=TRUE,$AK$5,IF(AL12=TRUE,$AL$5,IF(AM12=TRUE,$AM$5,"Aucune")))))))</f>
        <v/>
      </c>
      <c r="AO12" s="280" t="e">
        <f t="shared" si="25"/>
        <v>#VALUE!</v>
      </c>
      <c r="AP12" s="280" t="e">
        <f t="shared" si="26"/>
        <v>#VALUE!</v>
      </c>
      <c r="AQ12" s="280" t="e">
        <f t="shared" si="27"/>
        <v>#VALUE!</v>
      </c>
      <c r="AR12" s="283" t="str">
        <f>IF(COUNTA(F12:G12:I12)&lt;3,"",(IF(AO12=TRUE,$AO$5,IF(AP12=TRUE,$AP$5,IF(AQ12=TRUE,$AQ$5,"Aucune action requise")))))</f>
        <v/>
      </c>
      <c r="AS12" s="280" t="e">
        <f t="shared" si="28"/>
        <v>#VALUE!</v>
      </c>
      <c r="AT12" s="280" t="e">
        <f t="shared" si="29"/>
        <v>#VALUE!</v>
      </c>
      <c r="AU12" s="280" t="e">
        <f t="shared" si="30"/>
        <v>#VALUE!</v>
      </c>
      <c r="AV12" s="280" t="e">
        <f t="shared" si="31"/>
        <v>#VALUE!</v>
      </c>
      <c r="AW12" s="279"/>
      <c r="AX12" s="77"/>
      <c r="AY12" s="435"/>
      <c r="AZ12" s="156"/>
    </row>
    <row r="13" spans="1:52" s="122" customFormat="1" ht="114" customHeight="1" thickBot="1">
      <c r="A13" s="121"/>
      <c r="B13" s="641">
        <v>14.7</v>
      </c>
      <c r="C13" s="627" t="s">
        <v>345</v>
      </c>
      <c r="D13" s="627"/>
      <c r="E13" s="642"/>
      <c r="F13" s="614"/>
      <c r="G13" s="614"/>
      <c r="H13" s="614"/>
      <c r="I13" s="614"/>
      <c r="J13" s="614"/>
      <c r="K13" s="615" t="str">
        <f t="shared" si="32"/>
        <v/>
      </c>
      <c r="L13" s="598">
        <f>F13*10+H13</f>
        <v>0</v>
      </c>
      <c r="M13" s="598" t="b">
        <f t="shared" si="1"/>
        <v>0</v>
      </c>
      <c r="N13" s="598" t="b">
        <f t="shared" si="2"/>
        <v>0</v>
      </c>
      <c r="O13" s="598" t="b">
        <f t="shared" si="3"/>
        <v>0</v>
      </c>
      <c r="P13" s="598" t="b">
        <f t="shared" si="4"/>
        <v>0</v>
      </c>
      <c r="Q13" s="598" t="b">
        <f t="shared" si="5"/>
        <v>0</v>
      </c>
      <c r="R13" s="598" t="b">
        <f t="shared" si="6"/>
        <v>0</v>
      </c>
      <c r="S13" s="598" t="b">
        <f t="shared" si="7"/>
        <v>0</v>
      </c>
      <c r="T13" s="599" t="str">
        <f>IF(COUNTA(F13:H13)&lt;2,"",(IF(M13=TRUE,$M$5,IF(N13=TRUE,$N$5,IF(O13=TRUE,$O$5,IF(P13=TRUE,$P$5,IF(Q13=TRUE,$Q$5,IF(R13=TRUE,$R$5,IF(S13=TRUE,$S$5,0)))))))))</f>
        <v/>
      </c>
      <c r="U13" s="600" t="str">
        <f>IF(COUNTA(F13:H13)&lt;2,"",(IF(M13=TRUE,6,IF(N13=TRUE,5,IF(O13=TRUE,4,IF(P13=TRUE,3,IF(Q13=TRUE,2,IF(R13=TRUE,1,IF(S13=TRUE,0,0)))))))))</f>
        <v/>
      </c>
      <c r="V13" s="598" t="e">
        <f t="shared" si="10"/>
        <v>#VALUE!</v>
      </c>
      <c r="W13" s="598" t="e">
        <f t="shared" si="11"/>
        <v>#VALUE!</v>
      </c>
      <c r="X13" s="598" t="e">
        <f t="shared" si="12"/>
        <v>#VALUE!</v>
      </c>
      <c r="Y13" s="598" t="e">
        <f t="shared" si="13"/>
        <v>#VALUE!</v>
      </c>
      <c r="Z13" s="598" t="e">
        <f t="shared" si="14"/>
        <v>#VALUE!</v>
      </c>
      <c r="AA13" s="598" t="e">
        <f t="shared" si="15"/>
        <v>#VALUE!</v>
      </c>
      <c r="AB13" s="597" t="str">
        <f>IF(COUNTA(F13:H13:I13)&lt;3,"",(IF(W13=TRUE,$W$5,IF(X13=TRUE,$X$5,IF(Y13=TRUE,$Y$5,IF(Z13=TRUE,$Z$5,"Non"))))))</f>
        <v/>
      </c>
      <c r="AC13" s="598" t="e">
        <f t="shared" si="16"/>
        <v>#VALUE!</v>
      </c>
      <c r="AD13" s="598" t="e">
        <f t="shared" si="17"/>
        <v>#VALUE!</v>
      </c>
      <c r="AE13" s="598" t="e">
        <f t="shared" si="18"/>
        <v>#VALUE!</v>
      </c>
      <c r="AF13" s="598" t="e">
        <f t="shared" si="19"/>
        <v>#VALUE!</v>
      </c>
      <c r="AG13" s="598" t="e">
        <f t="shared" si="20"/>
        <v>#VALUE!</v>
      </c>
      <c r="AH13" s="597" t="str">
        <f>IF(COUNTA(F13:H13:I13)&lt;3,"",(IF(AC13=TRUE,$AC$5,IF(AD13=TRUE,$AD$5,IF(AE13=TRUE,$AE$5,IF(AF13=TRUE,$AF$5,IF(AG13=TRUE,$AG$5,"Aucune")))))))</f>
        <v/>
      </c>
      <c r="AI13" s="598" t="e">
        <f t="shared" si="21"/>
        <v>#VALUE!</v>
      </c>
      <c r="AJ13" s="598" t="e">
        <f t="shared" si="22"/>
        <v>#VALUE!</v>
      </c>
      <c r="AK13" s="598" t="e">
        <f t="shared" si="23"/>
        <v>#VALUE!</v>
      </c>
      <c r="AL13" s="598" t="e">
        <f t="shared" si="23"/>
        <v>#VALUE!</v>
      </c>
      <c r="AM13" s="598" t="e">
        <f t="shared" si="24"/>
        <v>#VALUE!</v>
      </c>
      <c r="AN13" s="597" t="str">
        <f>IF(COUNTA(F13:H13:I13)&lt;3,"",(IF(AI13=TRUE,$AI$5,IF(AJ13=TRUE,$AJ$5,IF(AK13=TRUE,$AK$5,IF(AL13=TRUE,$AL$5,IF(AM13=TRUE,$AM$5,"Aucune")))))))</f>
        <v/>
      </c>
      <c r="AO13" s="598" t="e">
        <f t="shared" si="25"/>
        <v>#VALUE!</v>
      </c>
      <c r="AP13" s="598" t="e">
        <f t="shared" si="26"/>
        <v>#VALUE!</v>
      </c>
      <c r="AQ13" s="598" t="e">
        <f t="shared" si="27"/>
        <v>#VALUE!</v>
      </c>
      <c r="AR13" s="597" t="str">
        <f>IF(COUNTA(F13:H13:I13)&lt;3,"",(IF(AO13=TRUE,$AO$5,IF(AP13=TRUE,$AP$5,IF(AQ13=TRUE,$AQ$5,"Aucune action requise")))))</f>
        <v/>
      </c>
      <c r="AS13" s="598" t="e">
        <f t="shared" si="28"/>
        <v>#VALUE!</v>
      </c>
      <c r="AT13" s="598" t="e">
        <f t="shared" si="29"/>
        <v>#VALUE!</v>
      </c>
      <c r="AU13" s="598" t="e">
        <f t="shared" si="30"/>
        <v>#VALUE!</v>
      </c>
      <c r="AV13" s="598" t="e">
        <f t="shared" si="31"/>
        <v>#VALUE!</v>
      </c>
      <c r="AW13" s="619"/>
      <c r="AX13" s="619"/>
      <c r="AY13" s="620"/>
      <c r="AZ13" s="156"/>
    </row>
    <row r="14" spans="1:52" s="122" customFormat="1" ht="114" customHeight="1" thickBot="1">
      <c r="A14" s="121"/>
      <c r="B14" s="641" t="s">
        <v>346</v>
      </c>
      <c r="C14" s="627" t="s">
        <v>347</v>
      </c>
      <c r="D14" s="627"/>
      <c r="E14" s="642"/>
      <c r="F14" s="614"/>
      <c r="G14" s="614"/>
      <c r="H14" s="614"/>
      <c r="I14" s="614"/>
      <c r="J14" s="614"/>
      <c r="K14" s="615" t="str">
        <f t="shared" si="32"/>
        <v/>
      </c>
      <c r="L14" s="598">
        <f t="shared" si="0"/>
        <v>0</v>
      </c>
      <c r="M14" s="598" t="b">
        <f t="shared" si="1"/>
        <v>0</v>
      </c>
      <c r="N14" s="598" t="b">
        <f t="shared" si="2"/>
        <v>0</v>
      </c>
      <c r="O14" s="598" t="b">
        <f t="shared" si="3"/>
        <v>0</v>
      </c>
      <c r="P14" s="598" t="b">
        <f t="shared" si="4"/>
        <v>0</v>
      </c>
      <c r="Q14" s="598" t="b">
        <f t="shared" si="5"/>
        <v>0</v>
      </c>
      <c r="R14" s="598" t="b">
        <f t="shared" si="6"/>
        <v>0</v>
      </c>
      <c r="S14" s="598" t="b">
        <f t="shared" si="7"/>
        <v>0</v>
      </c>
      <c r="T14" s="599" t="str">
        <f t="shared" si="8"/>
        <v/>
      </c>
      <c r="U14" s="600" t="str">
        <f t="shared" si="9"/>
        <v/>
      </c>
      <c r="V14" s="598" t="e">
        <f t="shared" si="10"/>
        <v>#VALUE!</v>
      </c>
      <c r="W14" s="598" t="e">
        <f t="shared" si="11"/>
        <v>#VALUE!</v>
      </c>
      <c r="X14" s="598" t="e">
        <f t="shared" si="12"/>
        <v>#VALUE!</v>
      </c>
      <c r="Y14" s="598" t="e">
        <f t="shared" si="13"/>
        <v>#VALUE!</v>
      </c>
      <c r="Z14" s="598" t="e">
        <f t="shared" si="14"/>
        <v>#VALUE!</v>
      </c>
      <c r="AA14" s="598" t="e">
        <f t="shared" si="15"/>
        <v>#VALUE!</v>
      </c>
      <c r="AB14" s="597" t="str">
        <f>IF(COUNTA(F14:G14:I14)&lt;3,"",(IF(W14=TRUE,$W$5,IF(X14=TRUE,$X$5,IF(Y14=TRUE,$Y$5,IF(Z14=TRUE,$Z$5,"Non"))))))</f>
        <v/>
      </c>
      <c r="AC14" s="598" t="e">
        <f t="shared" si="16"/>
        <v>#VALUE!</v>
      </c>
      <c r="AD14" s="598" t="e">
        <f t="shared" si="17"/>
        <v>#VALUE!</v>
      </c>
      <c r="AE14" s="598" t="e">
        <f t="shared" si="18"/>
        <v>#VALUE!</v>
      </c>
      <c r="AF14" s="598" t="e">
        <f t="shared" si="19"/>
        <v>#VALUE!</v>
      </c>
      <c r="AG14" s="598" t="e">
        <f t="shared" si="20"/>
        <v>#VALUE!</v>
      </c>
      <c r="AH14" s="597" t="str">
        <f>IF(COUNTA(F14:G14:I14)&lt;3,"",(IF(AC14=TRUE,$AC$5,IF(AD14=TRUE,$AD$5,IF(AE14=TRUE,$AE$5,IF(AF14=TRUE,$AF$5,IF(AG14=TRUE,$AG$5,"Aucune")))))))</f>
        <v/>
      </c>
      <c r="AI14" s="598" t="e">
        <f t="shared" si="21"/>
        <v>#VALUE!</v>
      </c>
      <c r="AJ14" s="598" t="e">
        <f t="shared" si="22"/>
        <v>#VALUE!</v>
      </c>
      <c r="AK14" s="598" t="e">
        <f t="shared" si="23"/>
        <v>#VALUE!</v>
      </c>
      <c r="AL14" s="598" t="e">
        <f t="shared" si="23"/>
        <v>#VALUE!</v>
      </c>
      <c r="AM14" s="598" t="e">
        <f t="shared" si="24"/>
        <v>#VALUE!</v>
      </c>
      <c r="AN14" s="597" t="str">
        <f>IF(COUNTA(F14:G14:I14)&lt;3,"",(IF(AI14=TRUE,$AI$5,IF(AJ14=TRUE,$AJ$5,IF(AK14=TRUE,$AK$5,IF(AL14=TRUE,$AL$5,IF(AM14=TRUE,$AM$5,"Aucune")))))))</f>
        <v/>
      </c>
      <c r="AO14" s="598" t="e">
        <f t="shared" si="25"/>
        <v>#VALUE!</v>
      </c>
      <c r="AP14" s="598" t="e">
        <f t="shared" si="26"/>
        <v>#VALUE!</v>
      </c>
      <c r="AQ14" s="598" t="e">
        <f t="shared" si="27"/>
        <v>#VALUE!</v>
      </c>
      <c r="AR14" s="597" t="str">
        <f>IF(COUNTA(F14:G14:I14)&lt;3,"",(IF(AO14=TRUE,$AO$5,IF(AP14=TRUE,$AP$5,IF(AQ14=TRUE,$AQ$5,"Aucune action requise")))))</f>
        <v/>
      </c>
      <c r="AS14" s="598" t="e">
        <f t="shared" si="28"/>
        <v>#VALUE!</v>
      </c>
      <c r="AT14" s="598" t="e">
        <f t="shared" si="29"/>
        <v>#VALUE!</v>
      </c>
      <c r="AU14" s="598" t="e">
        <f t="shared" si="30"/>
        <v>#VALUE!</v>
      </c>
      <c r="AV14" s="598" t="e">
        <f t="shared" si="31"/>
        <v>#VALUE!</v>
      </c>
      <c r="AW14" s="619"/>
      <c r="AX14" s="619"/>
      <c r="AY14" s="620"/>
      <c r="AZ14" s="156"/>
    </row>
    <row r="15" spans="1:52" s="122" customFormat="1" ht="114" customHeight="1" thickBot="1">
      <c r="A15" s="121"/>
      <c r="B15" s="465" t="s">
        <v>348</v>
      </c>
      <c r="C15" s="461" t="s">
        <v>349</v>
      </c>
      <c r="D15" s="461" t="s">
        <v>349</v>
      </c>
      <c r="E15" s="524"/>
      <c r="F15" s="421"/>
      <c r="G15" s="422"/>
      <c r="H15" s="422"/>
      <c r="I15" s="423"/>
      <c r="J15" s="526"/>
      <c r="K15" s="129" t="str">
        <f t="shared" si="32"/>
        <v/>
      </c>
      <c r="L15" s="280">
        <f t="shared" si="0"/>
        <v>0</v>
      </c>
      <c r="M15" s="280" t="b">
        <f t="shared" si="1"/>
        <v>0</v>
      </c>
      <c r="N15" s="280" t="b">
        <f t="shared" si="2"/>
        <v>0</v>
      </c>
      <c r="O15" s="280" t="b">
        <f t="shared" si="3"/>
        <v>0</v>
      </c>
      <c r="P15" s="280" t="b">
        <f t="shared" si="4"/>
        <v>0</v>
      </c>
      <c r="Q15" s="280" t="b">
        <f t="shared" si="5"/>
        <v>0</v>
      </c>
      <c r="R15" s="280" t="b">
        <f t="shared" si="6"/>
        <v>0</v>
      </c>
      <c r="S15" s="280" t="b">
        <f t="shared" si="7"/>
        <v>0</v>
      </c>
      <c r="T15" s="281" t="str">
        <f t="shared" si="8"/>
        <v/>
      </c>
      <c r="U15" s="282" t="str">
        <f t="shared" si="9"/>
        <v/>
      </c>
      <c r="V15" s="125" t="e">
        <f t="shared" si="10"/>
        <v>#VALUE!</v>
      </c>
      <c r="W15" s="280" t="e">
        <f t="shared" si="11"/>
        <v>#VALUE!</v>
      </c>
      <c r="X15" s="280" t="e">
        <f t="shared" si="12"/>
        <v>#VALUE!</v>
      </c>
      <c r="Y15" s="280" t="e">
        <f t="shared" si="13"/>
        <v>#VALUE!</v>
      </c>
      <c r="Z15" s="280" t="e">
        <f t="shared" si="14"/>
        <v>#VALUE!</v>
      </c>
      <c r="AA15" s="280" t="e">
        <f t="shared" si="15"/>
        <v>#VALUE!</v>
      </c>
      <c r="AB15" s="283" t="str">
        <f>IF(COUNTA(F15:G15:I15)&lt;3,"",(IF(W15=TRUE,$W$5,IF(X15=TRUE,$X$5,IF(Y15=TRUE,$Y$5,IF(Z15=TRUE,$Z$5,"Non"))))))</f>
        <v/>
      </c>
      <c r="AC15" s="280" t="e">
        <f t="shared" si="16"/>
        <v>#VALUE!</v>
      </c>
      <c r="AD15" s="280" t="e">
        <f t="shared" si="17"/>
        <v>#VALUE!</v>
      </c>
      <c r="AE15" s="280" t="e">
        <f t="shared" si="18"/>
        <v>#VALUE!</v>
      </c>
      <c r="AF15" s="280" t="e">
        <f t="shared" si="19"/>
        <v>#VALUE!</v>
      </c>
      <c r="AG15" s="280" t="e">
        <f t="shared" si="20"/>
        <v>#VALUE!</v>
      </c>
      <c r="AH15" s="283" t="str">
        <f>IF(COUNTA(F15:G15:I15)&lt;3,"",(IF(AC15=TRUE,$AC$5,IF(AD15=TRUE,$AD$5,IF(AE15=TRUE,$AE$5,IF(AF15=TRUE,$AF$5,IF(AG15=TRUE,$AG$5,"Aucune")))))))</f>
        <v/>
      </c>
      <c r="AI15" s="280" t="e">
        <f t="shared" si="21"/>
        <v>#VALUE!</v>
      </c>
      <c r="AJ15" s="280" t="e">
        <f t="shared" si="22"/>
        <v>#VALUE!</v>
      </c>
      <c r="AK15" s="280" t="e">
        <f t="shared" si="23"/>
        <v>#VALUE!</v>
      </c>
      <c r="AL15" s="280" t="e">
        <f t="shared" ref="AL15:AL16" si="33">OR(V15=44,V15=32,V15=33,V15=34)</f>
        <v>#VALUE!</v>
      </c>
      <c r="AM15" s="280" t="e">
        <f t="shared" si="24"/>
        <v>#VALUE!</v>
      </c>
      <c r="AN15" s="283" t="str">
        <f>IF(COUNTA(F15:G15:I15)&lt;3,"",(IF(AI15=TRUE,$AI$5,IF(AJ15=TRUE,$AJ$5,IF(AK15=TRUE,$AK$5,IF(AL15=TRUE,$AL$5,IF(AM15=TRUE,$AM$5,"Aucune")))))))</f>
        <v/>
      </c>
      <c r="AO15" s="280" t="e">
        <f t="shared" si="25"/>
        <v>#VALUE!</v>
      </c>
      <c r="AP15" s="280" t="e">
        <f t="shared" si="26"/>
        <v>#VALUE!</v>
      </c>
      <c r="AQ15" s="280" t="e">
        <f t="shared" si="27"/>
        <v>#VALUE!</v>
      </c>
      <c r="AR15" s="283" t="str">
        <f>IF(COUNTA(F15:G15:I15)&lt;3,"",(IF(AO15=TRUE,$AO$5,IF(AP15=TRUE,$AP$5,IF(AQ15=TRUE,$AQ$5,"Aucune action requise")))))</f>
        <v/>
      </c>
      <c r="AS15" s="280" t="e">
        <f t="shared" si="28"/>
        <v>#VALUE!</v>
      </c>
      <c r="AT15" s="280" t="e">
        <f t="shared" si="29"/>
        <v>#VALUE!</v>
      </c>
      <c r="AU15" s="280" t="e">
        <f t="shared" si="30"/>
        <v>#VALUE!</v>
      </c>
      <c r="AV15" s="280" t="e">
        <f t="shared" si="31"/>
        <v>#VALUE!</v>
      </c>
      <c r="AW15" s="279"/>
      <c r="AX15" s="77"/>
      <c r="AY15" s="482"/>
      <c r="AZ15" s="156"/>
    </row>
    <row r="16" spans="1:52" s="122" customFormat="1" ht="114" customHeight="1" thickBot="1">
      <c r="A16" s="121"/>
      <c r="B16" s="626" t="s">
        <v>350</v>
      </c>
      <c r="C16" s="627" t="s">
        <v>351</v>
      </c>
      <c r="D16" s="627"/>
      <c r="E16" s="628"/>
      <c r="F16" s="596"/>
      <c r="G16" s="596"/>
      <c r="H16" s="596"/>
      <c r="I16" s="614"/>
      <c r="J16" s="596"/>
      <c r="K16" s="615" t="str">
        <f t="shared" si="32"/>
        <v/>
      </c>
      <c r="L16" s="598">
        <f t="shared" si="0"/>
        <v>0</v>
      </c>
      <c r="M16" s="598" t="b">
        <f t="shared" si="1"/>
        <v>0</v>
      </c>
      <c r="N16" s="598" t="b">
        <f t="shared" si="2"/>
        <v>0</v>
      </c>
      <c r="O16" s="598" t="b">
        <f t="shared" si="3"/>
        <v>0</v>
      </c>
      <c r="P16" s="598" t="b">
        <f t="shared" si="4"/>
        <v>0</v>
      </c>
      <c r="Q16" s="598" t="b">
        <f t="shared" si="5"/>
        <v>0</v>
      </c>
      <c r="R16" s="598" t="b">
        <f t="shared" si="6"/>
        <v>0</v>
      </c>
      <c r="S16" s="598" t="b">
        <f t="shared" si="7"/>
        <v>0</v>
      </c>
      <c r="T16" s="599" t="str">
        <f t="shared" si="8"/>
        <v/>
      </c>
      <c r="U16" s="600" t="str">
        <f t="shared" si="9"/>
        <v/>
      </c>
      <c r="V16" s="598" t="e">
        <f t="shared" si="10"/>
        <v>#VALUE!</v>
      </c>
      <c r="W16" s="598" t="e">
        <f t="shared" si="11"/>
        <v>#VALUE!</v>
      </c>
      <c r="X16" s="598" t="e">
        <f t="shared" si="12"/>
        <v>#VALUE!</v>
      </c>
      <c r="Y16" s="598" t="e">
        <f t="shared" si="13"/>
        <v>#VALUE!</v>
      </c>
      <c r="Z16" s="598" t="e">
        <f t="shared" si="14"/>
        <v>#VALUE!</v>
      </c>
      <c r="AA16" s="598" t="e">
        <f t="shared" si="15"/>
        <v>#VALUE!</v>
      </c>
      <c r="AB16" s="597" t="str">
        <f>IF(COUNTA(F16:G16:I16)&lt;3,"",(IF(W16=TRUE,$W$5,IF(X16=TRUE,$X$5,IF(Y16=TRUE,$Y$5,IF(Z16=TRUE,$Z$5,"Non"))))))</f>
        <v/>
      </c>
      <c r="AC16" s="598" t="e">
        <f t="shared" si="16"/>
        <v>#VALUE!</v>
      </c>
      <c r="AD16" s="598" t="e">
        <f t="shared" si="17"/>
        <v>#VALUE!</v>
      </c>
      <c r="AE16" s="598" t="e">
        <f t="shared" si="18"/>
        <v>#VALUE!</v>
      </c>
      <c r="AF16" s="598" t="e">
        <f t="shared" si="19"/>
        <v>#VALUE!</v>
      </c>
      <c r="AG16" s="598" t="e">
        <f t="shared" si="20"/>
        <v>#VALUE!</v>
      </c>
      <c r="AH16" s="597" t="str">
        <f>IF(COUNTA(F16:G16:I16)&lt;3,"",(IF(AC16=TRUE,$AC$5,IF(AD16=TRUE,$AD$5,IF(AE16=TRUE,$AE$5,IF(AF16=TRUE,$AF$5,IF(AG16=TRUE,$AG$5,"Aucune")))))))</f>
        <v/>
      </c>
      <c r="AI16" s="598" t="e">
        <f t="shared" si="21"/>
        <v>#VALUE!</v>
      </c>
      <c r="AJ16" s="598" t="e">
        <f t="shared" si="22"/>
        <v>#VALUE!</v>
      </c>
      <c r="AK16" s="598" t="e">
        <f t="shared" si="23"/>
        <v>#VALUE!</v>
      </c>
      <c r="AL16" s="598" t="e">
        <f t="shared" si="33"/>
        <v>#VALUE!</v>
      </c>
      <c r="AM16" s="598" t="e">
        <f t="shared" si="24"/>
        <v>#VALUE!</v>
      </c>
      <c r="AN16" s="597" t="str">
        <f>IF(COUNTA(F16:G16:I16)&lt;3,"",(IF(AI16=TRUE,$AI$5,IF(AJ16=TRUE,$AJ$5,IF(AK16=TRUE,$AK$5,IF(AL16=TRUE,$AL$5,IF(AM16=TRUE,$AM$5,"Aucune")))))))</f>
        <v/>
      </c>
      <c r="AO16" s="598" t="e">
        <f t="shared" si="25"/>
        <v>#VALUE!</v>
      </c>
      <c r="AP16" s="598" t="e">
        <f t="shared" si="26"/>
        <v>#VALUE!</v>
      </c>
      <c r="AQ16" s="598" t="e">
        <f t="shared" si="27"/>
        <v>#VALUE!</v>
      </c>
      <c r="AR16" s="597" t="str">
        <f>IF(COUNTA(F16:G16:I16)&lt;3,"",(IF(AO16=TRUE,$AO$5,IF(AP16=TRUE,$AP$5,IF(AQ16=TRUE,$AQ$5,"Aucune action requise")))))</f>
        <v/>
      </c>
      <c r="AS16" s="598" t="e">
        <f t="shared" si="28"/>
        <v>#VALUE!</v>
      </c>
      <c r="AT16" s="598" t="e">
        <f t="shared" si="29"/>
        <v>#VALUE!</v>
      </c>
      <c r="AU16" s="598" t="e">
        <f t="shared" si="30"/>
        <v>#VALUE!</v>
      </c>
      <c r="AV16" s="598" t="e">
        <f t="shared" si="31"/>
        <v>#VALUE!</v>
      </c>
      <c r="AW16" s="597" t="str">
        <f>IF(COUNTA(F16:G16:I16)&lt;3,"",(IF(AS16=TRUE,$AS$5,IF(AT16=TRUE,$AT$5,IF(AU16=TRUE,$AU$5,IF(AV16=TRUE,$AV$5,"Aucun"))))))</f>
        <v/>
      </c>
      <c r="AX16" s="597"/>
      <c r="AY16" s="601"/>
      <c r="AZ16" s="157"/>
    </row>
  </sheetData>
  <mergeCells count="8">
    <mergeCell ref="B2:H2"/>
    <mergeCell ref="B6:AZ6"/>
    <mergeCell ref="B3:AZ3"/>
    <mergeCell ref="B4:C5"/>
    <mergeCell ref="E4:F4"/>
    <mergeCell ref="G4:H4"/>
    <mergeCell ref="I4:J4"/>
    <mergeCell ref="AY4:AZ4"/>
  </mergeCells>
  <conditionalFormatting sqref="A4 E7:E16 J7:J16">
    <cfRule type="expression" dxfId="818" priority="344">
      <formula>FIND("Agir",B4)</formula>
    </cfRule>
    <cfRule type="expression" dxfId="817" priority="345">
      <formula>FIND("Réagir",B4)</formula>
    </cfRule>
  </conditionalFormatting>
  <conditionalFormatting sqref="A4 J7:J16 E7:E16">
    <cfRule type="expression" dxfId="816" priority="343" stopIfTrue="1">
      <formula>ISTEXT(A4)</formula>
    </cfRule>
  </conditionalFormatting>
  <conditionalFormatting sqref="A4">
    <cfRule type="expression" dxfId="815" priority="342">
      <formula>FIND("Réagir",B4)</formula>
    </cfRule>
    <cfRule type="expression" dxfId="814" priority="341">
      <formula>FIND("Agir",B4)</formula>
    </cfRule>
    <cfRule type="expression" dxfId="813" priority="340" stopIfTrue="1">
      <formula>ISTEXT(A4)</formula>
    </cfRule>
    <cfRule type="expression" dxfId="812" priority="339">
      <formula>FIND("Réagir",B4)</formula>
    </cfRule>
    <cfRule type="expression" dxfId="811" priority="338">
      <formula>FIND("Agir",B4)</formula>
    </cfRule>
    <cfRule type="expression" dxfId="810" priority="337" stopIfTrue="1">
      <formula>ISTEXT(A4)</formula>
    </cfRule>
  </conditionalFormatting>
  <conditionalFormatting sqref="E7:E12 H13 E14:E16">
    <cfRule type="expression" dxfId="809" priority="282">
      <formula>FIND("Conforter",G7)</formula>
    </cfRule>
  </conditionalFormatting>
  <conditionalFormatting sqref="E7:E16 G13:H13">
    <cfRule type="expression" dxfId="808" priority="281" stopIfTrue="1">
      <formula>ISTEXT(E7)</formula>
    </cfRule>
  </conditionalFormatting>
  <conditionalFormatting sqref="G7:I12 I13 G14:I16 E13 G13">
    <cfRule type="expression" dxfId="807" priority="333">
      <formula>FIND("Conforter",H7)</formula>
    </cfRule>
  </conditionalFormatting>
  <conditionalFormatting sqref="G7:I12 I13 G14:I16">
    <cfRule type="expression" dxfId="806" priority="332" stopIfTrue="1">
      <formula>ISTEXT(G7)</formula>
    </cfRule>
  </conditionalFormatting>
  <conditionalFormatting sqref="H7:I16">
    <cfRule type="expression" dxfId="805" priority="329" stopIfTrue="1">
      <formula>ISTEXT(H7)</formula>
    </cfRule>
    <cfRule type="expression" dxfId="804" priority="330">
      <formula>FIND("Agir",J7)</formula>
    </cfRule>
    <cfRule type="expression" dxfId="803" priority="331">
      <formula>FIND("Réagir",J7)</formula>
    </cfRule>
  </conditionalFormatting>
  <conditionalFormatting sqref="I7:I16">
    <cfRule type="expression" dxfId="802" priority="256" stopIfTrue="1">
      <formula>ISTEXT(I7)</formula>
    </cfRule>
    <cfRule type="expression" dxfId="801" priority="257">
      <formula>FIND("Conforter",K7)</formula>
    </cfRule>
  </conditionalFormatting>
  <conditionalFormatting sqref="J7:J15 AW7:AZ16 J16:K16">
    <cfRule type="containsText" dxfId="800" priority="335" stopIfTrue="1" operator="containsText" text="Seconde">
      <formula>NOT(ISERROR(SEARCH("Seconde",J7)))</formula>
    </cfRule>
    <cfRule type="containsText" dxfId="799" priority="336" stopIfTrue="1" operator="containsText" text="Terme">
      <formula>NOT(ISERROR(SEARCH("Terme",J7)))</formula>
    </cfRule>
  </conditionalFormatting>
  <conditionalFormatting sqref="J16">
    <cfRule type="expression" dxfId="798" priority="293" stopIfTrue="1">
      <formula>ISTEXT(J16)</formula>
    </cfRule>
    <cfRule type="expression" dxfId="797" priority="295">
      <formula>FIND("Réagir",K16)</formula>
    </cfRule>
    <cfRule type="expression" dxfId="796" priority="294">
      <formula>FIND("Agir",K16)</formula>
    </cfRule>
  </conditionalFormatting>
  <conditionalFormatting sqref="J5:K5 AB5 AH5 AN5 AR5 AW5:AZ5">
    <cfRule type="containsText" dxfId="795" priority="47" stopIfTrue="1" operator="containsText" text="Terme">
      <formula>NOT(ISERROR(SEARCH("Terme",J5)))</formula>
    </cfRule>
    <cfRule type="containsText" dxfId="794" priority="46" stopIfTrue="1" operator="containsText" text="Seconde">
      <formula>NOT(ISERROR(SEARCH("Seconde",J5)))</formula>
    </cfRule>
    <cfRule type="containsText" dxfId="793" priority="45" stopIfTrue="1" operator="containsText" text="Première">
      <formula>NOT(ISERROR(SEARCH("Première",J5)))</formula>
    </cfRule>
  </conditionalFormatting>
  <conditionalFormatting sqref="J16:K16 AW7:AZ16 J7:J15">
    <cfRule type="containsText" dxfId="792" priority="334" stopIfTrue="1" operator="containsText" text="Première">
      <formula>NOT(ISERROR(SEARCH("Première",J7)))</formula>
    </cfRule>
  </conditionalFormatting>
  <conditionalFormatting sqref="K7:K16">
    <cfRule type="containsText" dxfId="791" priority="292" stopIfTrue="1" operator="containsText" text="long">
      <formula>NOT(ISERROR(SEARCH("long",K7)))</formula>
    </cfRule>
    <cfRule type="containsText" dxfId="790" priority="290" stopIfTrue="1" operator="containsText" text="Urgent">
      <formula>NOT(ISERROR(SEARCH("Urgent",K7)))</formula>
    </cfRule>
    <cfRule type="containsText" dxfId="789" priority="289" stopIfTrue="1" operator="containsText" text="Non Prioritaire">
      <formula>NOT(ISERROR(SEARCH("Non Prioritaire",K7)))</formula>
    </cfRule>
    <cfRule type="containsText" dxfId="788" priority="288" stopIfTrue="1" operator="containsText" text="consolidation">
      <formula>NOT(ISERROR(SEARCH("consolidation",K7)))</formula>
    </cfRule>
    <cfRule type="containsText" dxfId="787" priority="287" stopIfTrue="1" operator="containsText" text="Non pertinent">
      <formula>NOT(ISERROR(SEARCH("Non pertinent",K7)))</formula>
    </cfRule>
    <cfRule type="containsText" dxfId="786" priority="286" operator="containsText" text="Intervention prioritaire">
      <formula>NOT(ISERROR(SEARCH("Intervention prioritaire",K7)))</formula>
    </cfRule>
    <cfRule type="containsText" dxfId="785" priority="291" stopIfTrue="1" operator="containsText" text="moyen">
      <formula>NOT(ISERROR(SEARCH("moyen",K7)))</formula>
    </cfRule>
  </conditionalFormatting>
  <conditionalFormatting sqref="K16">
    <cfRule type="containsText" dxfId="784" priority="326" stopIfTrue="1" operator="containsText" text="Non">
      <formula>NOT(ISERROR(SEARCH("Non",K16)))</formula>
    </cfRule>
  </conditionalFormatting>
  <conditionalFormatting sqref="AB7:AB16 AH7:AH16 AN7:AN16 AR7:AR16">
    <cfRule type="containsText" dxfId="783" priority="30" stopIfTrue="1" operator="containsText" text="Terme">
      <formula>NOT(ISERROR(SEARCH("Terme",AB7)))</formula>
    </cfRule>
    <cfRule type="containsText" dxfId="782" priority="29" stopIfTrue="1" operator="containsText" text="Seconde">
      <formula>NOT(ISERROR(SEARCH("Seconde",AB7)))</formula>
    </cfRule>
  </conditionalFormatting>
  <conditionalFormatting sqref="AB7:AB16">
    <cfRule type="expression" dxfId="781" priority="11">
      <formula>FIND("Agir",AW7)</formula>
    </cfRule>
    <cfRule type="expression" dxfId="780" priority="12">
      <formula>FIND("Réagir",AW7)</formula>
    </cfRule>
    <cfRule type="expression" dxfId="779" priority="10" stopIfTrue="1">
      <formula>ISTEXT(AB7)</formula>
    </cfRule>
  </conditionalFormatting>
  <conditionalFormatting sqref="AH7:AH16 AN7:AN16 AR7:AR16">
    <cfRule type="expression" dxfId="778" priority="9">
      <formula>FIND("Réagir",#REF!)</formula>
    </cfRule>
    <cfRule type="expression" dxfId="777" priority="8">
      <formula>FIND("Agir",#REF!)</formula>
    </cfRule>
  </conditionalFormatting>
  <conditionalFormatting sqref="AH7:AH16">
    <cfRule type="expression" dxfId="776" priority="1" stopIfTrue="1">
      <formula>ISTEXT(AH7)</formula>
    </cfRule>
    <cfRule type="expression" dxfId="775" priority="2">
      <formula>FIND("Agir",#REF!)</formula>
    </cfRule>
    <cfRule type="expression" dxfId="774" priority="3">
      <formula>FIND("Réagir",#REF!)</formula>
    </cfRule>
  </conditionalFormatting>
  <conditionalFormatting sqref="AN7:AN16 AR7:AR16 AB7:AB16 AH7:AH16">
    <cfRule type="containsText" dxfId="773" priority="28" stopIfTrue="1" operator="containsText" text="Première">
      <formula>NOT(ISERROR(SEARCH("Première",AB7)))</formula>
    </cfRule>
  </conditionalFormatting>
  <conditionalFormatting sqref="AN7:AN16 AR7:AR16 AH7:AH16">
    <cfRule type="expression" dxfId="772" priority="7" stopIfTrue="1">
      <formula>ISTEXT(AH7)</formula>
    </cfRule>
  </conditionalFormatting>
  <conditionalFormatting sqref="AN7:AN16 AR7:AR16">
    <cfRule type="expression" dxfId="771" priority="4" stopIfTrue="1">
      <formula>ISTEXT(AN7)</formula>
    </cfRule>
    <cfRule type="expression" dxfId="770" priority="5">
      <formula>FIND("Agir",#REF!)</formula>
    </cfRule>
    <cfRule type="expression" dxfId="769" priority="6">
      <formula>FIND("Réagir",#REF!)</formula>
    </cfRule>
    <cfRule type="expression" dxfId="768" priority="27">
      <formula>FIND("Réagir",#REF!)</formula>
    </cfRule>
    <cfRule type="expression" dxfId="767" priority="26">
      <formula>FIND("Agir",#REF!)</formula>
    </cfRule>
  </conditionalFormatting>
  <conditionalFormatting sqref="AR7:AR16 AN7:AN16">
    <cfRule type="expression" dxfId="766" priority="25" stopIfTrue="1">
      <formula>ISTEXT(AN7)</formula>
    </cfRule>
  </conditionalFormatting>
  <conditionalFormatting sqref="AR7:AR16">
    <cfRule type="expression" dxfId="765" priority="13" stopIfTrue="1">
      <formula>ISTEXT(AR7)</formula>
    </cfRule>
    <cfRule type="expression" dxfId="764" priority="14">
      <formula>FIND("Agir",AW7)</formula>
    </cfRule>
    <cfRule type="expression" dxfId="763" priority="15">
      <formula>FIND("Réagir",AW7)</formula>
    </cfRule>
    <cfRule type="expression" dxfId="762" priority="22" stopIfTrue="1">
      <formula>ISTEXT(AR7)</formula>
    </cfRule>
    <cfRule type="expression" dxfId="761" priority="23">
      <formula>FIND("Agir",AW7)</formula>
    </cfRule>
    <cfRule type="expression" dxfId="760" priority="24">
      <formula>FIND("Réagir",AW7)</formula>
    </cfRule>
  </conditionalFormatting>
  <conditionalFormatting sqref="AR15:AR16">
    <cfRule type="expression" dxfId="759" priority="16" stopIfTrue="1">
      <formula>ISTEXT(AR15)</formula>
    </cfRule>
    <cfRule type="expression" dxfId="758" priority="17">
      <formula>FIND("Agir",AW15)</formula>
    </cfRule>
    <cfRule type="expression" dxfId="757" priority="18">
      <formula>FIND("Réagir",AW15)</formula>
    </cfRule>
  </conditionalFormatting>
  <conditionalFormatting sqref="AW7:AW16">
    <cfRule type="expression" dxfId="756" priority="228">
      <formula>FIND("Réagir",#REF!)</formula>
    </cfRule>
    <cfRule type="expression" dxfId="755" priority="223" stopIfTrue="1">
      <formula>ISTEXT(AW7)</formula>
    </cfRule>
    <cfRule type="expression" dxfId="754" priority="224">
      <formula>FIND("Agir",#REF!)</formula>
    </cfRule>
    <cfRule type="expression" dxfId="753" priority="225">
      <formula>FIND("Réagir",#REF!)</formula>
    </cfRule>
    <cfRule type="expression" dxfId="752" priority="227">
      <formula>FIND("Agir",#REF!)</formula>
    </cfRule>
    <cfRule type="expression" dxfId="751" priority="260">
      <formula>FIND("Réagir",#REF!)</formula>
    </cfRule>
    <cfRule type="expression" dxfId="750" priority="259">
      <formula>FIND("Agir",#REF!)</formula>
    </cfRule>
    <cfRule type="expression" dxfId="749" priority="258" stopIfTrue="1">
      <formula>ISTEXT(AW7)</formula>
    </cfRule>
    <cfRule type="expression" dxfId="748" priority="226" stopIfTrue="1">
      <formula>ISTEXT(AW7)</formula>
    </cfRule>
  </conditionalFormatting>
  <conditionalFormatting sqref="AW7:AX16">
    <cfRule type="expression" dxfId="747" priority="215">
      <formula>FIND("Agir",#REF!)</formula>
    </cfRule>
    <cfRule type="expression" dxfId="746" priority="216">
      <formula>FIND("Réagir",#REF!)</formula>
    </cfRule>
  </conditionalFormatting>
  <conditionalFormatting sqref="AW7:AZ16">
    <cfRule type="expression" dxfId="745" priority="214" stopIfTrue="1">
      <formula>ISTEXT(AW7)</formula>
    </cfRule>
  </conditionalFormatting>
  <conditionalFormatting sqref="AX4:AY4">
    <cfRule type="containsText" dxfId="744" priority="42" stopIfTrue="1" operator="containsText" text="Première">
      <formula>NOT(ISERROR(SEARCH("Première",AX4)))</formula>
    </cfRule>
    <cfRule type="containsText" dxfId="743" priority="43" stopIfTrue="1" operator="containsText" text="Seconde">
      <formula>NOT(ISERROR(SEARCH("Seconde",AX4)))</formula>
    </cfRule>
    <cfRule type="containsText" dxfId="742" priority="44" stopIfTrue="1" operator="containsText" text="Terme">
      <formula>NOT(ISERROR(SEARCH("Terme",AX4)))</formula>
    </cfRule>
  </conditionalFormatting>
  <conditionalFormatting sqref="AY7:AZ16">
    <cfRule type="expression" dxfId="741" priority="263">
      <formula>FIND("Réagir",#REF!)</formula>
    </cfRule>
    <cfRule type="expression" dxfId="740" priority="262">
      <formula>FIND("Agir",#REF!)</formula>
    </cfRule>
  </conditionalFormatting>
  <dataValidations xWindow="830" yWindow="626" count="3">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F7:F16" xr:uid="{00000000-0002-0000-0F00-000001000000}">
      <formula1>$M$1:$P$1</formula1>
    </dataValidation>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G7:G16 H13" xr:uid="{00000000-0002-0000-0F00-000000000000}">
      <formula1>$N$1:$Q$1</formula1>
    </dataValidation>
    <dataValidation type="list" allowBlank="1" showInputMessage="1" showErrorMessage="1" errorTitle="Valeur invalide" error="La valeur doit être contenue entre 1 et 4" promptTitle="Compétences" prompt="Valeur comprise entre 1 et 5_x000a_Les compétences pour cette cible sont : _x000a_1 - Secteur publique échelle nationale_x000a_2 - Secteur public à l’échelle locale._x000a_3 - Secteur public (nationale et locale)_x000a_4 - Partagée entre les secteurs public et privé_x000a_5. Secteur privé." sqref="I7:I16" xr:uid="{07D080FA-ABF3-47C9-A87C-4F274098B406}">
      <formula1>$N$1:$R$1</formula1>
    </dataValidation>
  </dataValidations>
  <pageMargins left="0.7" right="0.7" top="0.75" bottom="0.75" header="0.3" footer="0.3"/>
  <pageSetup orientation="portrait"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AZ18"/>
  <sheetViews>
    <sheetView topLeftCell="A15" zoomScale="130" zoomScaleNormal="130" workbookViewId="0">
      <selection activeCell="E20" sqref="E20"/>
    </sheetView>
  </sheetViews>
  <sheetFormatPr baseColWidth="10" defaultColWidth="10.5" defaultRowHeight="12"/>
  <cols>
    <col min="1" max="1" width="1.5" style="100" customWidth="1"/>
    <col min="2" max="2" width="7.1640625" style="141" customWidth="1"/>
    <col min="3" max="4" width="83" style="142" customWidth="1"/>
    <col min="5" max="5" width="46" style="143" customWidth="1"/>
    <col min="6" max="6" width="9.83203125" style="100" customWidth="1"/>
    <col min="7" max="7" width="9.83203125" style="144" customWidth="1"/>
    <col min="8" max="8" width="46" style="143" customWidth="1"/>
    <col min="9" max="9" width="8.83203125" style="143" customWidth="1"/>
    <col min="10" max="10" width="45.5" style="143" customWidth="1"/>
    <col min="11" max="11" width="20.5" style="143" customWidth="1"/>
    <col min="12" max="27" width="5.5" style="100" hidden="1" customWidth="1"/>
    <col min="28" max="28" width="20.5" style="143" hidden="1" customWidth="1"/>
    <col min="29" max="33" width="10.5" style="100" hidden="1" customWidth="1"/>
    <col min="34" max="34" width="20.5" style="143" hidden="1" customWidth="1"/>
    <col min="35" max="39" width="10.5" style="100" hidden="1" customWidth="1"/>
    <col min="40" max="40" width="20.5" style="143" hidden="1" customWidth="1"/>
    <col min="41" max="43" width="10.5" style="100" hidden="1" customWidth="1"/>
    <col min="44" max="44" width="20.5" style="143" hidden="1" customWidth="1"/>
    <col min="45" max="48" width="10.5" style="100" hidden="1" customWidth="1"/>
    <col min="49" max="49" width="20.5" style="143" hidden="1" customWidth="1"/>
    <col min="50" max="51" width="45.5" style="143" customWidth="1"/>
    <col min="52" max="52" width="45.5" style="143" hidden="1" customWidth="1"/>
    <col min="53" max="16384" width="10.5" style="100"/>
  </cols>
  <sheetData>
    <row r="1" spans="1:52" s="95" customFormat="1" ht="14" thickBot="1">
      <c r="B1" s="96"/>
      <c r="C1" s="97"/>
      <c r="D1" s="97"/>
      <c r="E1" s="98"/>
      <c r="G1" s="99"/>
      <c r="H1" s="98"/>
      <c r="I1" s="98"/>
      <c r="J1" s="98"/>
      <c r="K1" s="98"/>
      <c r="M1" s="95">
        <v>0</v>
      </c>
      <c r="N1" s="95">
        <v>1</v>
      </c>
      <c r="O1" s="95">
        <v>2</v>
      </c>
      <c r="P1" s="95">
        <v>3</v>
      </c>
      <c r="Q1" s="95">
        <v>4</v>
      </c>
      <c r="R1" s="95">
        <v>5</v>
      </c>
      <c r="AB1" s="62"/>
      <c r="AH1" s="62"/>
      <c r="AN1" s="62"/>
      <c r="AR1" s="62"/>
      <c r="AW1" s="62"/>
      <c r="AX1" s="98"/>
      <c r="AY1" s="98"/>
      <c r="AZ1" s="98"/>
    </row>
    <row r="2" spans="1:52" s="95" customFormat="1" ht="100" customHeight="1" thickBot="1">
      <c r="B2" s="676" t="s">
        <v>352</v>
      </c>
      <c r="C2" s="677"/>
      <c r="D2" s="677"/>
      <c r="E2" s="677"/>
      <c r="F2" s="677"/>
      <c r="G2" s="677"/>
      <c r="H2" s="678"/>
      <c r="I2" s="98"/>
      <c r="J2" s="98"/>
      <c r="K2" s="98"/>
      <c r="AB2" s="98"/>
      <c r="AH2" s="98"/>
      <c r="AN2" s="98"/>
      <c r="AR2" s="98"/>
      <c r="AW2" s="98"/>
      <c r="AX2" s="98"/>
      <c r="AY2" s="98"/>
      <c r="AZ2" s="98"/>
    </row>
    <row r="3" spans="1:52" s="95" customFormat="1" ht="17" thickBot="1">
      <c r="B3" s="682"/>
      <c r="C3" s="683"/>
      <c r="D3" s="683"/>
      <c r="E3" s="683"/>
      <c r="F3" s="683"/>
      <c r="G3" s="683"/>
      <c r="H3" s="683"/>
      <c r="I3" s="683"/>
      <c r="J3" s="683"/>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4"/>
      <c r="AP3" s="684"/>
      <c r="AQ3" s="684"/>
      <c r="AR3" s="684"/>
      <c r="AS3" s="684"/>
      <c r="AT3" s="684"/>
      <c r="AU3" s="684"/>
      <c r="AV3" s="684"/>
      <c r="AW3" s="684"/>
      <c r="AX3" s="683"/>
      <c r="AY3" s="683"/>
      <c r="AZ3" s="685"/>
    </row>
    <row r="4" spans="1:52" ht="21.75" customHeight="1">
      <c r="A4" s="95"/>
      <c r="B4" s="686"/>
      <c r="C4" s="687"/>
      <c r="D4" s="396"/>
      <c r="E4" s="690" t="s">
        <v>46</v>
      </c>
      <c r="F4" s="691"/>
      <c r="G4" s="692" t="s">
        <v>47</v>
      </c>
      <c r="H4" s="693"/>
      <c r="I4" s="694" t="s">
        <v>48</v>
      </c>
      <c r="J4" s="695"/>
      <c r="K4" s="178" t="s">
        <v>49</v>
      </c>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6"/>
      <c r="AX4" s="187"/>
      <c r="AY4" s="696" t="s">
        <v>50</v>
      </c>
      <c r="AZ4" s="697"/>
    </row>
    <row r="5" spans="1:52" s="117" customFormat="1" ht="168" customHeight="1" thickBot="1">
      <c r="A5" s="101"/>
      <c r="B5" s="688"/>
      <c r="C5" s="689"/>
      <c r="D5" s="434" t="s">
        <v>51</v>
      </c>
      <c r="E5" s="102" t="s">
        <v>52</v>
      </c>
      <c r="F5" s="103" t="s">
        <v>46</v>
      </c>
      <c r="G5" s="104" t="s">
        <v>47</v>
      </c>
      <c r="H5" s="105" t="s">
        <v>53</v>
      </c>
      <c r="I5" s="106" t="s">
        <v>54</v>
      </c>
      <c r="J5" s="107" t="s">
        <v>55</v>
      </c>
      <c r="K5" s="108" t="s">
        <v>56</v>
      </c>
      <c r="L5" s="109" t="s">
        <v>57</v>
      </c>
      <c r="M5" s="63" t="s">
        <v>5</v>
      </c>
      <c r="N5" s="64" t="s">
        <v>17</v>
      </c>
      <c r="O5" s="65" t="s">
        <v>24</v>
      </c>
      <c r="P5" s="66" t="s">
        <v>31</v>
      </c>
      <c r="Q5" s="67" t="s">
        <v>36</v>
      </c>
      <c r="R5" s="68" t="s">
        <v>41</v>
      </c>
      <c r="S5" s="69" t="s">
        <v>44</v>
      </c>
      <c r="T5" s="110" t="s">
        <v>58</v>
      </c>
      <c r="U5" s="110" t="s">
        <v>59</v>
      </c>
      <c r="V5" s="110" t="s">
        <v>60</v>
      </c>
      <c r="W5" s="110" t="s">
        <v>7</v>
      </c>
      <c r="X5" s="110" t="s">
        <v>18</v>
      </c>
      <c r="Y5" s="110" t="s">
        <v>19</v>
      </c>
      <c r="Z5" s="110" t="s">
        <v>32</v>
      </c>
      <c r="AA5" s="110" t="s">
        <v>8</v>
      </c>
      <c r="AB5" s="111" t="s">
        <v>6</v>
      </c>
      <c r="AC5" s="112" t="s">
        <v>61</v>
      </c>
      <c r="AD5" s="112" t="s">
        <v>62</v>
      </c>
      <c r="AE5" s="112" t="s">
        <v>20</v>
      </c>
      <c r="AF5" s="112" t="s">
        <v>37</v>
      </c>
      <c r="AG5" s="112" t="s">
        <v>38</v>
      </c>
      <c r="AH5" s="111" t="s">
        <v>9</v>
      </c>
      <c r="AI5" s="112" t="s">
        <v>63</v>
      </c>
      <c r="AJ5" s="112" t="s">
        <v>64</v>
      </c>
      <c r="AK5" s="112" t="s">
        <v>65</v>
      </c>
      <c r="AL5" s="112" t="s">
        <v>66</v>
      </c>
      <c r="AM5" s="112" t="s">
        <v>67</v>
      </c>
      <c r="AN5" s="111" t="s">
        <v>68</v>
      </c>
      <c r="AO5" s="112" t="s">
        <v>69</v>
      </c>
      <c r="AP5" s="112" t="s">
        <v>70</v>
      </c>
      <c r="AQ5" s="112" t="s">
        <v>71</v>
      </c>
      <c r="AR5" s="111" t="s">
        <v>72</v>
      </c>
      <c r="AS5" s="112" t="s">
        <v>73</v>
      </c>
      <c r="AT5" s="112" t="s">
        <v>74</v>
      </c>
      <c r="AU5" s="112" t="s">
        <v>75</v>
      </c>
      <c r="AV5" s="112" t="s">
        <v>76</v>
      </c>
      <c r="AW5" s="113" t="s">
        <v>77</v>
      </c>
      <c r="AX5" s="114" t="s">
        <v>78</v>
      </c>
      <c r="AY5" s="115" t="s">
        <v>79</v>
      </c>
      <c r="AZ5" s="116" t="s">
        <v>80</v>
      </c>
    </row>
    <row r="6" spans="1:52" s="146" customFormat="1" ht="31.5" customHeight="1" thickBot="1">
      <c r="A6" s="145"/>
      <c r="B6" s="715" t="s">
        <v>81</v>
      </c>
      <c r="C6" s="713"/>
      <c r="D6" s="713"/>
      <c r="E6" s="713"/>
      <c r="F6" s="713"/>
      <c r="G6" s="713"/>
      <c r="H6" s="713"/>
      <c r="I6" s="713"/>
      <c r="J6" s="713"/>
      <c r="K6" s="713"/>
      <c r="L6" s="713"/>
      <c r="M6" s="713"/>
      <c r="N6" s="713"/>
      <c r="O6" s="713"/>
      <c r="P6" s="713"/>
      <c r="Q6" s="713"/>
      <c r="R6" s="713"/>
      <c r="S6" s="713"/>
      <c r="T6" s="713"/>
      <c r="U6" s="713"/>
      <c r="V6" s="713"/>
      <c r="W6" s="713"/>
      <c r="X6" s="713"/>
      <c r="Y6" s="713"/>
      <c r="Z6" s="713"/>
      <c r="AA6" s="713"/>
      <c r="AB6" s="713"/>
      <c r="AC6" s="713"/>
      <c r="AD6" s="713"/>
      <c r="AE6" s="713"/>
      <c r="AF6" s="713"/>
      <c r="AG6" s="713"/>
      <c r="AH6" s="713"/>
      <c r="AI6" s="713"/>
      <c r="AJ6" s="713"/>
      <c r="AK6" s="713"/>
      <c r="AL6" s="713"/>
      <c r="AM6" s="713"/>
      <c r="AN6" s="713"/>
      <c r="AO6" s="713"/>
      <c r="AP6" s="713"/>
      <c r="AQ6" s="713"/>
      <c r="AR6" s="713"/>
      <c r="AS6" s="713"/>
      <c r="AT6" s="713"/>
      <c r="AU6" s="713"/>
      <c r="AV6" s="713"/>
      <c r="AW6" s="713"/>
      <c r="AX6" s="713"/>
      <c r="AY6" s="713"/>
      <c r="AZ6" s="714"/>
    </row>
    <row r="7" spans="1:52" s="122" customFormat="1" ht="154" customHeight="1" thickBot="1">
      <c r="A7" s="121"/>
      <c r="B7" s="128" t="s">
        <v>353</v>
      </c>
      <c r="C7" s="326" t="s">
        <v>354</v>
      </c>
      <c r="D7" s="546" t="s">
        <v>355</v>
      </c>
      <c r="E7" s="522"/>
      <c r="F7" s="37"/>
      <c r="G7" s="38"/>
      <c r="H7" s="38"/>
      <c r="I7" s="39"/>
      <c r="J7" s="39"/>
      <c r="K7" s="129" t="str">
        <f>T7</f>
        <v/>
      </c>
      <c r="L7" s="280">
        <f t="shared" ref="L7:L16" si="0">F7*10+G7</f>
        <v>0</v>
      </c>
      <c r="M7" s="280" t="b">
        <f t="shared" ref="M7:M16" si="1">OR(L7=31)</f>
        <v>0</v>
      </c>
      <c r="N7" s="280" t="b">
        <f t="shared" ref="N7:N16" si="2">OR(L7=21,L7=32)</f>
        <v>0</v>
      </c>
      <c r="O7" s="280" t="b">
        <f t="shared" ref="O7:O16" si="3">OR(L7=22,L7=33)</f>
        <v>0</v>
      </c>
      <c r="P7" s="280" t="b">
        <f t="shared" ref="P7:P16" si="4">OR(L7=11,L7=12)</f>
        <v>0</v>
      </c>
      <c r="Q7" s="280" t="b">
        <f t="shared" ref="Q7:Q16" si="5">OR(L7=23,L7=34)</f>
        <v>0</v>
      </c>
      <c r="R7" s="280" t="b">
        <f t="shared" ref="R7:R16" si="6">OR(L7=13,L7=14,L7=24)</f>
        <v>0</v>
      </c>
      <c r="S7" s="280" t="b">
        <f t="shared" ref="S7:S16" si="7">OR(L7=1,L7=2,L7=3,L7=4)</f>
        <v>0</v>
      </c>
      <c r="T7" s="281" t="str">
        <f t="shared" ref="T7:T16" si="8">IF(COUNTA(F7:G7)&lt;2,"",(IF(M7=TRUE,$M$5,IF(N7=TRUE,$N$5,IF(O7=TRUE,$O$5,IF(P7=TRUE,$P$5,IF(Q7=TRUE,$Q$5,IF(R7=TRUE,$R$5,IF(S7=TRUE,$S$5,0)))))))))</f>
        <v/>
      </c>
      <c r="U7" s="282" t="str">
        <f t="shared" ref="U7:U16" si="9">IF(COUNTA(F7:G7)&lt;2,"",(IF(M7=TRUE,6,IF(N7=TRUE,5,IF(O7=TRUE,4,IF(P7=TRUE,3,IF(Q7=TRUE,2,IF(R7=TRUE,1,IF(S7=TRUE,0,0)))))))))</f>
        <v/>
      </c>
      <c r="V7" s="125" t="e">
        <f t="shared" ref="V7:V16" si="10">U7*10+I7</f>
        <v>#VALUE!</v>
      </c>
      <c r="W7" s="280" t="e">
        <f t="shared" ref="W7:W16" si="11">OR(V7=61,V7=62,V7=63)</f>
        <v>#VALUE!</v>
      </c>
      <c r="X7" s="280" t="e">
        <f t="shared" ref="X7:X16" si="12">OR(V7=51,V7=52)</f>
        <v>#VALUE!</v>
      </c>
      <c r="Y7" s="280" t="e">
        <f t="shared" ref="Y7:Y16" si="13">OR(V7=31,V7=41,V7=42,V7=53)</f>
        <v>#VALUE!</v>
      </c>
      <c r="Z7" s="280" t="e">
        <f t="shared" ref="Z7:Z16" si="14">OR(V7=21,V7=32)</f>
        <v>#VALUE!</v>
      </c>
      <c r="AA7" s="280" t="e">
        <f t="shared" ref="AA7:AA16" si="15">AND(W7=FALSE,X7=FALSE,Y7=FALSE,Z7=FALSE)</f>
        <v>#VALUE!</v>
      </c>
      <c r="AB7" s="283" t="str">
        <f>IF(COUNTA(F7:G7:I7)&lt;3,"",(IF(W7=TRUE,$W$5,IF(X7=TRUE,$X$5,IF(Y7=TRUE,$Y$5,IF(Z7=TRUE,$Z$5,"Non"))))))</f>
        <v/>
      </c>
      <c r="AC7" s="280" t="e">
        <f t="shared" ref="AC7:AC16" si="16">OR(V7=61,V7=62,V7=51,V7=52)</f>
        <v>#VALUE!</v>
      </c>
      <c r="AD7" s="280" t="e">
        <f t="shared" ref="AD7:AD16" si="17">OR(V7=41,V7=42)</f>
        <v>#VALUE!</v>
      </c>
      <c r="AE7" s="280" t="e">
        <f t="shared" ref="AE7:AE16" si="18">OR(V7=31,V7=32,V7=63,V7=64,V7=53,V7=54,)</f>
        <v>#VALUE!</v>
      </c>
      <c r="AF7" s="280" t="e">
        <f t="shared" ref="AF7:AF16" si="19">OR(V7=21,V7=22,)</f>
        <v>#VALUE!</v>
      </c>
      <c r="AG7" s="280" t="e">
        <f t="shared" ref="AG7:AG16" si="20">OR(V7=11,V7=12,V7=13,V7=23,)</f>
        <v>#VALUE!</v>
      </c>
      <c r="AH7" s="283" t="str">
        <f>IF(COUNTA(F7:G7:I7)&lt;3,"",(IF(AC7=TRUE,$AC$5,IF(AD7=TRUE,$AD$5,IF(AE7=TRUE,$AE$5,IF(AF7=TRUE,$AF$5,IF(AG7=TRUE,$AG$5,"Aucune")))))))</f>
        <v/>
      </c>
      <c r="AI7" s="280" t="e">
        <f t="shared" ref="AI7:AI16" si="21">OR(V7=62,V7=52,V7=42)</f>
        <v>#VALUE!</v>
      </c>
      <c r="AJ7" s="280" t="e">
        <f t="shared" ref="AJ7:AJ16" si="22">OR(V7=63,V7=53,V7=43,V7=64,V7=54)</f>
        <v>#VALUE!</v>
      </c>
      <c r="AK7" s="280" t="e">
        <f t="shared" ref="AK7:AL16" si="23">OR(V7=61,V7=51,V7=41)</f>
        <v>#VALUE!</v>
      </c>
      <c r="AL7" s="280" t="e">
        <f t="shared" si="23"/>
        <v>#VALUE!</v>
      </c>
      <c r="AM7" s="280" t="e">
        <f t="shared" ref="AM7:AM16" si="24">OR(V7=22,V7=23,V7=24,V7=12,V7=13,V7=14)</f>
        <v>#VALUE!</v>
      </c>
      <c r="AN7" s="283" t="str">
        <f>IF(COUNTA(F7:G7:I7)&lt;3,"",(IF(AI7=TRUE,$AI$5,IF(AJ7=TRUE,$AJ$5,IF(AK7=TRUE,$AK$5,IF(AL7=TRUE,$AL$5,IF(AM7=TRUE,$AM$5,"Aucune")))))))</f>
        <v/>
      </c>
      <c r="AO7" s="280" t="e">
        <f t="shared" ref="AO7:AO16" si="25">OR(V7=61,V7=62,V7=63,V7=51,V7=52,V7=53)</f>
        <v>#VALUE!</v>
      </c>
      <c r="AP7" s="280" t="e">
        <f t="shared" ref="AP7:AP16" si="26">OR(V7=41,V7=42,V7=43,V7=31,V7=32,V7=33)</f>
        <v>#VALUE!</v>
      </c>
      <c r="AQ7" s="280" t="e">
        <f t="shared" ref="AQ7:AQ16" si="27">OR(V7=21,V7=22,V7=23,V7=11,V7=12,V7=13)</f>
        <v>#VALUE!</v>
      </c>
      <c r="AR7" s="283" t="str">
        <f>IF(COUNTA(F7:G7:I7)&lt;3,"",(IF(AO7=TRUE,$AO$5,IF(AP7=TRUE,$AP$5,IF(AQ7=TRUE,$AQ$5,"Aucune action requise")))))</f>
        <v/>
      </c>
      <c r="AS7" s="280" t="e">
        <f t="shared" ref="AS7:AS16" si="28">OR(V7=61,V7=51,V7=41,V7=31,V7=21)</f>
        <v>#VALUE!</v>
      </c>
      <c r="AT7" s="280" t="e">
        <f t="shared" ref="AT7:AT16" si="29">OR(V7=62,V7=52,V7=42,V7=32,V7=22,V7=63,V7=53)</f>
        <v>#VALUE!</v>
      </c>
      <c r="AU7" s="280" t="e">
        <f t="shared" ref="AU7:AU16" si="30">OR(V7=43,V7=33,V7=23,V7=34,V7=24)</f>
        <v>#VALUE!</v>
      </c>
      <c r="AV7" s="280" t="e">
        <f t="shared" ref="AV7:AV16" si="31">OR(V7=64,V7=54,V7=44)</f>
        <v>#VALUE!</v>
      </c>
      <c r="AW7" s="309" t="str">
        <f>IF(COUNTA(F7:G7:I7)&lt;3,"",(IF(AS7=TRUE,$AS$5,IF(AT7=TRUE,$AT$5,IF(AU7=TRUE,$AU$5,IF(AV7=TRUE,$AV$5,"Aucun"))))))</f>
        <v/>
      </c>
      <c r="AX7" s="523"/>
      <c r="AY7" s="509"/>
      <c r="AZ7" s="327"/>
    </row>
    <row r="8" spans="1:52" s="122" customFormat="1" ht="139" customHeight="1" thickBot="1">
      <c r="A8" s="121"/>
      <c r="B8" s="127" t="s">
        <v>356</v>
      </c>
      <c r="C8" s="312" t="s">
        <v>357</v>
      </c>
      <c r="D8" s="547" t="s">
        <v>358</v>
      </c>
      <c r="E8" s="524"/>
      <c r="F8" s="421"/>
      <c r="G8" s="422"/>
      <c r="H8" s="422"/>
      <c r="I8" s="423"/>
      <c r="J8" s="423"/>
      <c r="K8" s="129" t="str">
        <f t="shared" ref="K8:K18" si="32">T8</f>
        <v/>
      </c>
      <c r="L8" s="280">
        <f t="shared" si="0"/>
        <v>0</v>
      </c>
      <c r="M8" s="280" t="b">
        <f t="shared" si="1"/>
        <v>0</v>
      </c>
      <c r="N8" s="280" t="b">
        <f t="shared" si="2"/>
        <v>0</v>
      </c>
      <c r="O8" s="280" t="b">
        <f t="shared" si="3"/>
        <v>0</v>
      </c>
      <c r="P8" s="280" t="b">
        <f t="shared" si="4"/>
        <v>0</v>
      </c>
      <c r="Q8" s="280" t="b">
        <f t="shared" si="5"/>
        <v>0</v>
      </c>
      <c r="R8" s="280" t="b">
        <f t="shared" si="6"/>
        <v>0</v>
      </c>
      <c r="S8" s="280" t="b">
        <f t="shared" si="7"/>
        <v>0</v>
      </c>
      <c r="T8" s="281" t="str">
        <f t="shared" si="8"/>
        <v/>
      </c>
      <c r="U8" s="282" t="str">
        <f t="shared" si="9"/>
        <v/>
      </c>
      <c r="V8" s="125" t="e">
        <f t="shared" si="10"/>
        <v>#VALUE!</v>
      </c>
      <c r="W8" s="280" t="e">
        <f t="shared" si="11"/>
        <v>#VALUE!</v>
      </c>
      <c r="X8" s="280" t="e">
        <f t="shared" si="12"/>
        <v>#VALUE!</v>
      </c>
      <c r="Y8" s="280" t="e">
        <f t="shared" si="13"/>
        <v>#VALUE!</v>
      </c>
      <c r="Z8" s="280" t="e">
        <f t="shared" si="14"/>
        <v>#VALUE!</v>
      </c>
      <c r="AA8" s="280" t="e">
        <f t="shared" si="15"/>
        <v>#VALUE!</v>
      </c>
      <c r="AB8" s="283" t="str">
        <f>IF(COUNTA(F8:G8:I8)&lt;3,"",(IF(W8=TRUE,$W$5,IF(X8=TRUE,$X$5,IF(Y8=TRUE,$Y$5,IF(Z8=TRUE,$Z$5,"Non"))))))</f>
        <v/>
      </c>
      <c r="AC8" s="280" t="e">
        <f t="shared" si="16"/>
        <v>#VALUE!</v>
      </c>
      <c r="AD8" s="280" t="e">
        <f t="shared" si="17"/>
        <v>#VALUE!</v>
      </c>
      <c r="AE8" s="280" t="e">
        <f t="shared" si="18"/>
        <v>#VALUE!</v>
      </c>
      <c r="AF8" s="280" t="e">
        <f t="shared" si="19"/>
        <v>#VALUE!</v>
      </c>
      <c r="AG8" s="280" t="e">
        <f t="shared" si="20"/>
        <v>#VALUE!</v>
      </c>
      <c r="AH8" s="283" t="str">
        <f>IF(COUNTA(F8:G8:I8)&lt;3,"",(IF(AC8=TRUE,$AC$5,IF(AD8=TRUE,$AD$5,IF(AE8=TRUE,$AE$5,IF(AF8=TRUE,$AF$5,IF(AG8=TRUE,$AG$5,"Aucune")))))))</f>
        <v/>
      </c>
      <c r="AI8" s="280" t="e">
        <f t="shared" si="21"/>
        <v>#VALUE!</v>
      </c>
      <c r="AJ8" s="280" t="e">
        <f t="shared" si="22"/>
        <v>#VALUE!</v>
      </c>
      <c r="AK8" s="280" t="e">
        <f t="shared" si="23"/>
        <v>#VALUE!</v>
      </c>
      <c r="AL8" s="280" t="e">
        <f t="shared" si="23"/>
        <v>#VALUE!</v>
      </c>
      <c r="AM8" s="280" t="e">
        <f t="shared" si="24"/>
        <v>#VALUE!</v>
      </c>
      <c r="AN8" s="283" t="str">
        <f>IF(COUNTA(F8:G8:I8)&lt;3,"",(IF(AI8=TRUE,$AI$5,IF(AJ8=TRUE,$AJ$5,IF(AK8=TRUE,$AK$5,IF(AL8=TRUE,$AL$5,IF(AM8=TRUE,$AM$5,"Aucune")))))))</f>
        <v/>
      </c>
      <c r="AO8" s="280" t="e">
        <f t="shared" si="25"/>
        <v>#VALUE!</v>
      </c>
      <c r="AP8" s="280" t="e">
        <f t="shared" si="26"/>
        <v>#VALUE!</v>
      </c>
      <c r="AQ8" s="280" t="e">
        <f t="shared" si="27"/>
        <v>#VALUE!</v>
      </c>
      <c r="AR8" s="283" t="str">
        <f>IF(COUNTA(F8:G8:I8)&lt;3,"",(IF(AO8=TRUE,$AO$5,IF(AP8=TRUE,$AP$5,IF(AQ8=TRUE,$AQ$5,"Aucune action requise")))))</f>
        <v/>
      </c>
      <c r="AS8" s="280" t="e">
        <f t="shared" si="28"/>
        <v>#VALUE!</v>
      </c>
      <c r="AT8" s="280" t="e">
        <f t="shared" si="29"/>
        <v>#VALUE!</v>
      </c>
      <c r="AU8" s="280" t="e">
        <f t="shared" si="30"/>
        <v>#VALUE!</v>
      </c>
      <c r="AV8" s="280" t="e">
        <f t="shared" si="31"/>
        <v>#VALUE!</v>
      </c>
      <c r="AW8" s="279"/>
      <c r="AX8" s="525"/>
      <c r="AY8" s="482"/>
      <c r="AZ8" s="156"/>
    </row>
    <row r="9" spans="1:52" s="122" customFormat="1" ht="114" customHeight="1" thickBot="1">
      <c r="A9" s="121"/>
      <c r="B9" s="126">
        <v>15.3</v>
      </c>
      <c r="C9" s="311" t="s">
        <v>359</v>
      </c>
      <c r="D9" s="548" t="s">
        <v>527</v>
      </c>
      <c r="E9" s="524"/>
      <c r="F9" s="421"/>
      <c r="G9" s="422"/>
      <c r="H9" s="422"/>
      <c r="I9" s="423"/>
      <c r="J9" s="423"/>
      <c r="K9" s="129" t="str">
        <f t="shared" si="32"/>
        <v/>
      </c>
      <c r="L9" s="280">
        <f t="shared" si="0"/>
        <v>0</v>
      </c>
      <c r="M9" s="280" t="b">
        <f t="shared" si="1"/>
        <v>0</v>
      </c>
      <c r="N9" s="280" t="b">
        <f t="shared" si="2"/>
        <v>0</v>
      </c>
      <c r="O9" s="280" t="b">
        <f t="shared" si="3"/>
        <v>0</v>
      </c>
      <c r="P9" s="280" t="b">
        <f t="shared" si="4"/>
        <v>0</v>
      </c>
      <c r="Q9" s="280" t="b">
        <f t="shared" si="5"/>
        <v>0</v>
      </c>
      <c r="R9" s="280" t="b">
        <f t="shared" si="6"/>
        <v>0</v>
      </c>
      <c r="S9" s="280" t="b">
        <f t="shared" si="7"/>
        <v>0</v>
      </c>
      <c r="T9" s="281" t="str">
        <f t="shared" si="8"/>
        <v/>
      </c>
      <c r="U9" s="282" t="str">
        <f t="shared" si="9"/>
        <v/>
      </c>
      <c r="V9" s="125" t="e">
        <f t="shared" si="10"/>
        <v>#VALUE!</v>
      </c>
      <c r="W9" s="280" t="e">
        <f t="shared" si="11"/>
        <v>#VALUE!</v>
      </c>
      <c r="X9" s="280" t="e">
        <f t="shared" si="12"/>
        <v>#VALUE!</v>
      </c>
      <c r="Y9" s="280" t="e">
        <f t="shared" si="13"/>
        <v>#VALUE!</v>
      </c>
      <c r="Z9" s="280" t="e">
        <f t="shared" si="14"/>
        <v>#VALUE!</v>
      </c>
      <c r="AA9" s="280" t="e">
        <f t="shared" si="15"/>
        <v>#VALUE!</v>
      </c>
      <c r="AB9" s="283" t="str">
        <f>IF(COUNTA(F9:G9:I9)&lt;3,"",(IF(W9=TRUE,$W$5,IF(X9=TRUE,$X$5,IF(Y9=TRUE,$Y$5,IF(Z9=TRUE,$Z$5,"Non"))))))</f>
        <v/>
      </c>
      <c r="AC9" s="280" t="e">
        <f t="shared" si="16"/>
        <v>#VALUE!</v>
      </c>
      <c r="AD9" s="280" t="e">
        <f t="shared" si="17"/>
        <v>#VALUE!</v>
      </c>
      <c r="AE9" s="280" t="e">
        <f t="shared" si="18"/>
        <v>#VALUE!</v>
      </c>
      <c r="AF9" s="280" t="e">
        <f t="shared" si="19"/>
        <v>#VALUE!</v>
      </c>
      <c r="AG9" s="280" t="e">
        <f t="shared" si="20"/>
        <v>#VALUE!</v>
      </c>
      <c r="AH9" s="283" t="str">
        <f>IF(COUNTA(F9:G9:I9)&lt;3,"",(IF(AC9=TRUE,$AC$5,IF(AD9=TRUE,$AD$5,IF(AE9=TRUE,$AE$5,IF(AF9=TRUE,$AF$5,IF(AG9=TRUE,$AG$5,"Aucune")))))))</f>
        <v/>
      </c>
      <c r="AI9" s="280" t="e">
        <f t="shared" si="21"/>
        <v>#VALUE!</v>
      </c>
      <c r="AJ9" s="280" t="e">
        <f t="shared" si="22"/>
        <v>#VALUE!</v>
      </c>
      <c r="AK9" s="280" t="e">
        <f t="shared" si="23"/>
        <v>#VALUE!</v>
      </c>
      <c r="AL9" s="280" t="e">
        <f t="shared" si="23"/>
        <v>#VALUE!</v>
      </c>
      <c r="AM9" s="280" t="e">
        <f t="shared" si="24"/>
        <v>#VALUE!</v>
      </c>
      <c r="AN9" s="283" t="str">
        <f>IF(COUNTA(F9:G9:I9)&lt;3,"",(IF(AI9=TRUE,$AI$5,IF(AJ9=TRUE,$AJ$5,IF(AK9=TRUE,$AK$5,IF(AL9=TRUE,$AL$5,IF(AM9=TRUE,$AM$5,"Aucune")))))))</f>
        <v/>
      </c>
      <c r="AO9" s="280" t="e">
        <f t="shared" si="25"/>
        <v>#VALUE!</v>
      </c>
      <c r="AP9" s="280" t="e">
        <f t="shared" si="26"/>
        <v>#VALUE!</v>
      </c>
      <c r="AQ9" s="280" t="e">
        <f t="shared" si="27"/>
        <v>#VALUE!</v>
      </c>
      <c r="AR9" s="283" t="str">
        <f>IF(COUNTA(F9:G9:I9)&lt;3,"",(IF(AO9=TRUE,$AO$5,IF(AP9=TRUE,$AP$5,IF(AQ9=TRUE,$AQ$5,"Aucune action requise")))))</f>
        <v/>
      </c>
      <c r="AS9" s="280" t="e">
        <f t="shared" si="28"/>
        <v>#VALUE!</v>
      </c>
      <c r="AT9" s="280" t="e">
        <f t="shared" si="29"/>
        <v>#VALUE!</v>
      </c>
      <c r="AU9" s="280" t="e">
        <f t="shared" si="30"/>
        <v>#VALUE!</v>
      </c>
      <c r="AV9" s="280" t="e">
        <f t="shared" si="31"/>
        <v>#VALUE!</v>
      </c>
      <c r="AW9" s="279"/>
      <c r="AX9" s="525"/>
      <c r="AY9" s="482"/>
      <c r="AZ9" s="156"/>
    </row>
    <row r="10" spans="1:52" s="122" customFormat="1" ht="151" customHeight="1" thickBot="1">
      <c r="A10" s="121"/>
      <c r="B10" s="126">
        <v>15.4</v>
      </c>
      <c r="C10" s="311" t="s">
        <v>361</v>
      </c>
      <c r="D10" s="548" t="s">
        <v>362</v>
      </c>
      <c r="E10" s="524"/>
      <c r="F10" s="421"/>
      <c r="G10" s="422"/>
      <c r="H10" s="422"/>
      <c r="I10" s="423"/>
      <c r="J10" s="423"/>
      <c r="K10" s="129" t="str">
        <f t="shared" si="32"/>
        <v/>
      </c>
      <c r="L10" s="280">
        <f t="shared" si="0"/>
        <v>0</v>
      </c>
      <c r="M10" s="280" t="b">
        <f t="shared" si="1"/>
        <v>0</v>
      </c>
      <c r="N10" s="280" t="b">
        <f t="shared" si="2"/>
        <v>0</v>
      </c>
      <c r="O10" s="280" t="b">
        <f t="shared" si="3"/>
        <v>0</v>
      </c>
      <c r="P10" s="280" t="b">
        <f t="shared" si="4"/>
        <v>0</v>
      </c>
      <c r="Q10" s="280" t="b">
        <f t="shared" si="5"/>
        <v>0</v>
      </c>
      <c r="R10" s="280" t="b">
        <f t="shared" si="6"/>
        <v>0</v>
      </c>
      <c r="S10" s="280" t="b">
        <f t="shared" si="7"/>
        <v>0</v>
      </c>
      <c r="T10" s="281" t="str">
        <f t="shared" si="8"/>
        <v/>
      </c>
      <c r="U10" s="282" t="str">
        <f t="shared" si="9"/>
        <v/>
      </c>
      <c r="V10" s="125" t="e">
        <f t="shared" si="10"/>
        <v>#VALUE!</v>
      </c>
      <c r="W10" s="280" t="e">
        <f t="shared" si="11"/>
        <v>#VALUE!</v>
      </c>
      <c r="X10" s="280" t="e">
        <f t="shared" si="12"/>
        <v>#VALUE!</v>
      </c>
      <c r="Y10" s="280" t="e">
        <f t="shared" si="13"/>
        <v>#VALUE!</v>
      </c>
      <c r="Z10" s="280" t="e">
        <f t="shared" si="14"/>
        <v>#VALUE!</v>
      </c>
      <c r="AA10" s="280" t="e">
        <f t="shared" si="15"/>
        <v>#VALUE!</v>
      </c>
      <c r="AB10" s="283" t="str">
        <f>IF(COUNTA(F10:G10:I10)&lt;3,"",(IF(W10=TRUE,$W$5,IF(X10=TRUE,$X$5,IF(Y10=TRUE,$Y$5,IF(Z10=TRUE,$Z$5,"Non"))))))</f>
        <v/>
      </c>
      <c r="AC10" s="280" t="e">
        <f t="shared" si="16"/>
        <v>#VALUE!</v>
      </c>
      <c r="AD10" s="280" t="e">
        <f t="shared" si="17"/>
        <v>#VALUE!</v>
      </c>
      <c r="AE10" s="280" t="e">
        <f t="shared" si="18"/>
        <v>#VALUE!</v>
      </c>
      <c r="AF10" s="280" t="e">
        <f t="shared" si="19"/>
        <v>#VALUE!</v>
      </c>
      <c r="AG10" s="280" t="e">
        <f t="shared" si="20"/>
        <v>#VALUE!</v>
      </c>
      <c r="AH10" s="283" t="str">
        <f>IF(COUNTA(F10:G10:I10)&lt;3,"",(IF(AC10=TRUE,$AC$5,IF(AD10=TRUE,$AD$5,IF(AE10=TRUE,$AE$5,IF(AF10=TRUE,$AF$5,IF(AG10=TRUE,$AG$5,"Aucune")))))))</f>
        <v/>
      </c>
      <c r="AI10" s="280" t="e">
        <f t="shared" si="21"/>
        <v>#VALUE!</v>
      </c>
      <c r="AJ10" s="280" t="e">
        <f t="shared" si="22"/>
        <v>#VALUE!</v>
      </c>
      <c r="AK10" s="280" t="e">
        <f t="shared" si="23"/>
        <v>#VALUE!</v>
      </c>
      <c r="AL10" s="280" t="e">
        <f t="shared" si="23"/>
        <v>#VALUE!</v>
      </c>
      <c r="AM10" s="280" t="e">
        <f t="shared" si="24"/>
        <v>#VALUE!</v>
      </c>
      <c r="AN10" s="283" t="str">
        <f>IF(COUNTA(F10:G10:I10)&lt;3,"",(IF(AI10=TRUE,$AI$5,IF(AJ10=TRUE,$AJ$5,IF(AK10=TRUE,$AK$5,IF(AL10=TRUE,$AL$5,IF(AM10=TRUE,$AM$5,"Aucune")))))))</f>
        <v/>
      </c>
      <c r="AO10" s="280" t="e">
        <f t="shared" si="25"/>
        <v>#VALUE!</v>
      </c>
      <c r="AP10" s="280" t="e">
        <f t="shared" si="26"/>
        <v>#VALUE!</v>
      </c>
      <c r="AQ10" s="280" t="e">
        <f t="shared" si="27"/>
        <v>#VALUE!</v>
      </c>
      <c r="AR10" s="283" t="str">
        <f>IF(COUNTA(F10:G10:I10)&lt;3,"",(IF(AO10=TRUE,$AO$5,IF(AP10=TRUE,$AP$5,IF(AQ10=TRUE,$AQ$5,"Aucune action requise")))))</f>
        <v/>
      </c>
      <c r="AS10" s="280" t="e">
        <f t="shared" si="28"/>
        <v>#VALUE!</v>
      </c>
      <c r="AT10" s="280" t="e">
        <f t="shared" si="29"/>
        <v>#VALUE!</v>
      </c>
      <c r="AU10" s="280" t="e">
        <f t="shared" si="30"/>
        <v>#VALUE!</v>
      </c>
      <c r="AV10" s="280" t="e">
        <f t="shared" si="31"/>
        <v>#VALUE!</v>
      </c>
      <c r="AW10" s="279"/>
      <c r="AX10" s="77"/>
      <c r="AY10" s="482"/>
      <c r="AZ10" s="156"/>
    </row>
    <row r="11" spans="1:52" s="122" customFormat="1" ht="138" customHeight="1" thickBot="1">
      <c r="A11" s="121"/>
      <c r="B11" s="126">
        <v>15.5</v>
      </c>
      <c r="C11" s="311" t="s">
        <v>363</v>
      </c>
      <c r="D11" s="548" t="s">
        <v>364</v>
      </c>
      <c r="E11" s="524"/>
      <c r="F11" s="421"/>
      <c r="G11" s="422"/>
      <c r="H11" s="422"/>
      <c r="I11" s="423"/>
      <c r="J11" s="423"/>
      <c r="K11" s="129" t="str">
        <f t="shared" si="32"/>
        <v/>
      </c>
      <c r="L11" s="280">
        <f t="shared" si="0"/>
        <v>0</v>
      </c>
      <c r="M11" s="280" t="b">
        <f t="shared" si="1"/>
        <v>0</v>
      </c>
      <c r="N11" s="280" t="b">
        <f t="shared" si="2"/>
        <v>0</v>
      </c>
      <c r="O11" s="280" t="b">
        <f t="shared" si="3"/>
        <v>0</v>
      </c>
      <c r="P11" s="280" t="b">
        <f t="shared" si="4"/>
        <v>0</v>
      </c>
      <c r="Q11" s="280" t="b">
        <f t="shared" si="5"/>
        <v>0</v>
      </c>
      <c r="R11" s="280" t="b">
        <f t="shared" si="6"/>
        <v>0</v>
      </c>
      <c r="S11" s="280" t="b">
        <f t="shared" si="7"/>
        <v>0</v>
      </c>
      <c r="T11" s="281" t="str">
        <f t="shared" si="8"/>
        <v/>
      </c>
      <c r="U11" s="282" t="str">
        <f t="shared" si="9"/>
        <v/>
      </c>
      <c r="V11" s="125" t="e">
        <f t="shared" si="10"/>
        <v>#VALUE!</v>
      </c>
      <c r="W11" s="280" t="e">
        <f t="shared" si="11"/>
        <v>#VALUE!</v>
      </c>
      <c r="X11" s="280" t="e">
        <f t="shared" si="12"/>
        <v>#VALUE!</v>
      </c>
      <c r="Y11" s="280" t="e">
        <f t="shared" si="13"/>
        <v>#VALUE!</v>
      </c>
      <c r="Z11" s="280" t="e">
        <f t="shared" si="14"/>
        <v>#VALUE!</v>
      </c>
      <c r="AA11" s="280" t="e">
        <f t="shared" si="15"/>
        <v>#VALUE!</v>
      </c>
      <c r="AB11" s="283" t="str">
        <f>IF(COUNTA(F11:G11:I11)&lt;3,"",(IF(W11=TRUE,$W$5,IF(X11=TRUE,$X$5,IF(Y11=TRUE,$Y$5,IF(Z11=TRUE,$Z$5,"Non"))))))</f>
        <v/>
      </c>
      <c r="AC11" s="280" t="e">
        <f t="shared" si="16"/>
        <v>#VALUE!</v>
      </c>
      <c r="AD11" s="280" t="e">
        <f t="shared" si="17"/>
        <v>#VALUE!</v>
      </c>
      <c r="AE11" s="280" t="e">
        <f t="shared" si="18"/>
        <v>#VALUE!</v>
      </c>
      <c r="AF11" s="280" t="e">
        <f t="shared" si="19"/>
        <v>#VALUE!</v>
      </c>
      <c r="AG11" s="280" t="e">
        <f t="shared" si="20"/>
        <v>#VALUE!</v>
      </c>
      <c r="AH11" s="283" t="str">
        <f>IF(COUNTA(F11:G11:I11)&lt;3,"",(IF(AC11=TRUE,$AC$5,IF(AD11=TRUE,$AD$5,IF(AE11=TRUE,$AE$5,IF(AF11=TRUE,$AF$5,IF(AG11=TRUE,$AG$5,"Aucune")))))))</f>
        <v/>
      </c>
      <c r="AI11" s="280" t="e">
        <f t="shared" si="21"/>
        <v>#VALUE!</v>
      </c>
      <c r="AJ11" s="280" t="e">
        <f t="shared" si="22"/>
        <v>#VALUE!</v>
      </c>
      <c r="AK11" s="280" t="e">
        <f t="shared" si="23"/>
        <v>#VALUE!</v>
      </c>
      <c r="AL11" s="280" t="e">
        <f t="shared" si="23"/>
        <v>#VALUE!</v>
      </c>
      <c r="AM11" s="280" t="e">
        <f t="shared" si="24"/>
        <v>#VALUE!</v>
      </c>
      <c r="AN11" s="283" t="str">
        <f>IF(COUNTA(F11:G11:I11)&lt;3,"",(IF(AI11=TRUE,$AI$5,IF(AJ11=TRUE,$AJ$5,IF(AK11=TRUE,$AK$5,IF(AL11=TRUE,$AL$5,IF(AM11=TRUE,$AM$5,"Aucune")))))))</f>
        <v/>
      </c>
      <c r="AO11" s="280" t="e">
        <f t="shared" si="25"/>
        <v>#VALUE!</v>
      </c>
      <c r="AP11" s="280" t="e">
        <f t="shared" si="26"/>
        <v>#VALUE!</v>
      </c>
      <c r="AQ11" s="280" t="e">
        <f t="shared" si="27"/>
        <v>#VALUE!</v>
      </c>
      <c r="AR11" s="283" t="str">
        <f>IF(COUNTA(F11:G11:I11)&lt;3,"",(IF(AO11=TRUE,$AO$5,IF(AP11=TRUE,$AP$5,IF(AQ11=TRUE,$AQ$5,"Aucune action requise")))))</f>
        <v/>
      </c>
      <c r="AS11" s="280" t="e">
        <f t="shared" si="28"/>
        <v>#VALUE!</v>
      </c>
      <c r="AT11" s="280" t="e">
        <f t="shared" si="29"/>
        <v>#VALUE!</v>
      </c>
      <c r="AU11" s="280" t="e">
        <f t="shared" si="30"/>
        <v>#VALUE!</v>
      </c>
      <c r="AV11" s="280" t="e">
        <f t="shared" si="31"/>
        <v>#VALUE!</v>
      </c>
      <c r="AW11" s="279"/>
      <c r="AX11" s="77"/>
      <c r="AY11" s="482"/>
      <c r="AZ11" s="156"/>
    </row>
    <row r="12" spans="1:52" s="122" customFormat="1" ht="114" customHeight="1" thickBot="1">
      <c r="A12" s="121"/>
      <c r="B12" s="632">
        <v>15.6</v>
      </c>
      <c r="C12" s="643" t="s">
        <v>365</v>
      </c>
      <c r="D12" s="644"/>
      <c r="E12" s="642"/>
      <c r="F12" s="614"/>
      <c r="G12" s="614"/>
      <c r="H12" s="614"/>
      <c r="I12" s="614"/>
      <c r="J12" s="614"/>
      <c r="K12" s="615" t="str">
        <f t="shared" si="32"/>
        <v/>
      </c>
      <c r="L12" s="598">
        <f t="shared" si="0"/>
        <v>0</v>
      </c>
      <c r="M12" s="598" t="b">
        <f t="shared" si="1"/>
        <v>0</v>
      </c>
      <c r="N12" s="598" t="b">
        <f t="shared" si="2"/>
        <v>0</v>
      </c>
      <c r="O12" s="598" t="b">
        <f t="shared" si="3"/>
        <v>0</v>
      </c>
      <c r="P12" s="598" t="b">
        <f t="shared" si="4"/>
        <v>0</v>
      </c>
      <c r="Q12" s="598" t="b">
        <f t="shared" si="5"/>
        <v>0</v>
      </c>
      <c r="R12" s="598" t="b">
        <f t="shared" si="6"/>
        <v>0</v>
      </c>
      <c r="S12" s="598" t="b">
        <f t="shared" si="7"/>
        <v>0</v>
      </c>
      <c r="T12" s="599" t="str">
        <f t="shared" si="8"/>
        <v/>
      </c>
      <c r="U12" s="600" t="str">
        <f t="shared" si="9"/>
        <v/>
      </c>
      <c r="V12" s="598" t="e">
        <f t="shared" si="10"/>
        <v>#VALUE!</v>
      </c>
      <c r="W12" s="598" t="e">
        <f t="shared" si="11"/>
        <v>#VALUE!</v>
      </c>
      <c r="X12" s="598" t="e">
        <f t="shared" si="12"/>
        <v>#VALUE!</v>
      </c>
      <c r="Y12" s="598" t="e">
        <f t="shared" si="13"/>
        <v>#VALUE!</v>
      </c>
      <c r="Z12" s="598" t="e">
        <f t="shared" si="14"/>
        <v>#VALUE!</v>
      </c>
      <c r="AA12" s="598" t="e">
        <f t="shared" si="15"/>
        <v>#VALUE!</v>
      </c>
      <c r="AB12" s="597" t="str">
        <f>IF(COUNTA(F12:G12:I12)&lt;3,"",(IF(W12=TRUE,$W$5,IF(X12=TRUE,$X$5,IF(Y12=TRUE,$Y$5,IF(Z12=TRUE,$Z$5,"Non"))))))</f>
        <v/>
      </c>
      <c r="AC12" s="598" t="e">
        <f t="shared" si="16"/>
        <v>#VALUE!</v>
      </c>
      <c r="AD12" s="598" t="e">
        <f t="shared" si="17"/>
        <v>#VALUE!</v>
      </c>
      <c r="AE12" s="598" t="e">
        <f t="shared" si="18"/>
        <v>#VALUE!</v>
      </c>
      <c r="AF12" s="598" t="e">
        <f t="shared" si="19"/>
        <v>#VALUE!</v>
      </c>
      <c r="AG12" s="598" t="e">
        <f t="shared" si="20"/>
        <v>#VALUE!</v>
      </c>
      <c r="AH12" s="597" t="str">
        <f>IF(COUNTA(F12:G12:I12)&lt;3,"",(IF(AC12=TRUE,$AC$5,IF(AD12=TRUE,$AD$5,IF(AE12=TRUE,$AE$5,IF(AF12=TRUE,$AF$5,IF(AG12=TRUE,$AG$5,"Aucune")))))))</f>
        <v/>
      </c>
      <c r="AI12" s="598" t="e">
        <f t="shared" si="21"/>
        <v>#VALUE!</v>
      </c>
      <c r="AJ12" s="598" t="e">
        <f t="shared" si="22"/>
        <v>#VALUE!</v>
      </c>
      <c r="AK12" s="598" t="e">
        <f t="shared" si="23"/>
        <v>#VALUE!</v>
      </c>
      <c r="AL12" s="598" t="e">
        <f t="shared" si="23"/>
        <v>#VALUE!</v>
      </c>
      <c r="AM12" s="598" t="e">
        <f t="shared" si="24"/>
        <v>#VALUE!</v>
      </c>
      <c r="AN12" s="597" t="str">
        <f>IF(COUNTA(F12:G12:I12)&lt;3,"",(IF(AI12=TRUE,$AI$5,IF(AJ12=TRUE,$AJ$5,IF(AK12=TRUE,$AK$5,IF(AL12=TRUE,$AL$5,IF(AM12=TRUE,$AM$5,"Aucune")))))))</f>
        <v/>
      </c>
      <c r="AO12" s="598" t="e">
        <f t="shared" si="25"/>
        <v>#VALUE!</v>
      </c>
      <c r="AP12" s="598" t="e">
        <f t="shared" si="26"/>
        <v>#VALUE!</v>
      </c>
      <c r="AQ12" s="598" t="e">
        <f t="shared" si="27"/>
        <v>#VALUE!</v>
      </c>
      <c r="AR12" s="597" t="str">
        <f>IF(COUNTA(F12:G12:I12)&lt;3,"",(IF(AO12=TRUE,$AO$5,IF(AP12=TRUE,$AP$5,IF(AQ12=TRUE,$AQ$5,"Aucune action requise")))))</f>
        <v/>
      </c>
      <c r="AS12" s="598" t="e">
        <f t="shared" si="28"/>
        <v>#VALUE!</v>
      </c>
      <c r="AT12" s="598" t="e">
        <f t="shared" si="29"/>
        <v>#VALUE!</v>
      </c>
      <c r="AU12" s="598" t="e">
        <f t="shared" si="30"/>
        <v>#VALUE!</v>
      </c>
      <c r="AV12" s="598" t="e">
        <f t="shared" si="31"/>
        <v>#VALUE!</v>
      </c>
      <c r="AW12" s="619"/>
      <c r="AX12" s="619"/>
      <c r="AY12" s="620"/>
      <c r="AZ12" s="156"/>
    </row>
    <row r="13" spans="1:52" s="122" customFormat="1" ht="114" customHeight="1" thickBot="1">
      <c r="A13" s="121"/>
      <c r="B13" s="126">
        <v>15.7</v>
      </c>
      <c r="C13" s="643" t="s">
        <v>366</v>
      </c>
      <c r="D13" s="644" t="s">
        <v>367</v>
      </c>
      <c r="E13" s="642"/>
      <c r="F13" s="614"/>
      <c r="G13" s="614"/>
      <c r="H13" s="614"/>
      <c r="I13" s="614"/>
      <c r="J13" s="614"/>
      <c r="K13" s="615" t="str">
        <f t="shared" si="32"/>
        <v/>
      </c>
      <c r="L13" s="598">
        <f t="shared" si="0"/>
        <v>0</v>
      </c>
      <c r="M13" s="598" t="b">
        <f t="shared" si="1"/>
        <v>0</v>
      </c>
      <c r="N13" s="598" t="b">
        <f t="shared" si="2"/>
        <v>0</v>
      </c>
      <c r="O13" s="598" t="b">
        <f t="shared" si="3"/>
        <v>0</v>
      </c>
      <c r="P13" s="598" t="b">
        <f t="shared" si="4"/>
        <v>0</v>
      </c>
      <c r="Q13" s="598" t="b">
        <f t="shared" si="5"/>
        <v>0</v>
      </c>
      <c r="R13" s="598" t="b">
        <f t="shared" si="6"/>
        <v>0</v>
      </c>
      <c r="S13" s="598" t="b">
        <f t="shared" si="7"/>
        <v>0</v>
      </c>
      <c r="T13" s="599" t="str">
        <f t="shared" si="8"/>
        <v/>
      </c>
      <c r="U13" s="600" t="str">
        <f t="shared" si="9"/>
        <v/>
      </c>
      <c r="V13" s="598" t="e">
        <f t="shared" si="10"/>
        <v>#VALUE!</v>
      </c>
      <c r="W13" s="598" t="e">
        <f t="shared" si="11"/>
        <v>#VALUE!</v>
      </c>
      <c r="X13" s="598" t="e">
        <f t="shared" si="12"/>
        <v>#VALUE!</v>
      </c>
      <c r="Y13" s="598" t="e">
        <f t="shared" si="13"/>
        <v>#VALUE!</v>
      </c>
      <c r="Z13" s="598" t="e">
        <f t="shared" si="14"/>
        <v>#VALUE!</v>
      </c>
      <c r="AA13" s="598" t="e">
        <f t="shared" si="15"/>
        <v>#VALUE!</v>
      </c>
      <c r="AB13" s="597" t="str">
        <f>IF(COUNTA(F13:G13:I13)&lt;3,"",(IF(W13=TRUE,$W$5,IF(X13=TRUE,$X$5,IF(Y13=TRUE,$Y$5,IF(Z13=TRUE,$Z$5,"Non"))))))</f>
        <v/>
      </c>
      <c r="AC13" s="598" t="e">
        <f t="shared" si="16"/>
        <v>#VALUE!</v>
      </c>
      <c r="AD13" s="598" t="e">
        <f t="shared" si="17"/>
        <v>#VALUE!</v>
      </c>
      <c r="AE13" s="598" t="e">
        <f t="shared" si="18"/>
        <v>#VALUE!</v>
      </c>
      <c r="AF13" s="598" t="e">
        <f t="shared" si="19"/>
        <v>#VALUE!</v>
      </c>
      <c r="AG13" s="598" t="e">
        <f t="shared" si="20"/>
        <v>#VALUE!</v>
      </c>
      <c r="AH13" s="597" t="str">
        <f>IF(COUNTA(F13:G13:I13)&lt;3,"",(IF(AC13=TRUE,$AC$5,IF(AD13=TRUE,$AD$5,IF(AE13=TRUE,$AE$5,IF(AF13=TRUE,$AF$5,IF(AG13=TRUE,$AG$5,"Aucune")))))))</f>
        <v/>
      </c>
      <c r="AI13" s="598" t="e">
        <f t="shared" si="21"/>
        <v>#VALUE!</v>
      </c>
      <c r="AJ13" s="598" t="e">
        <f t="shared" si="22"/>
        <v>#VALUE!</v>
      </c>
      <c r="AK13" s="598" t="e">
        <f t="shared" si="23"/>
        <v>#VALUE!</v>
      </c>
      <c r="AL13" s="598" t="e">
        <f t="shared" si="23"/>
        <v>#VALUE!</v>
      </c>
      <c r="AM13" s="598" t="e">
        <f t="shared" si="24"/>
        <v>#VALUE!</v>
      </c>
      <c r="AN13" s="597" t="str">
        <f>IF(COUNTA(F13:G13:I13)&lt;3,"",(IF(AI13=TRUE,$AI$5,IF(AJ13=TRUE,$AJ$5,IF(AK13=TRUE,$AK$5,IF(AL13=TRUE,$AL$5,IF(AM13=TRUE,$AM$5,"Aucune")))))))</f>
        <v/>
      </c>
      <c r="AO13" s="598" t="e">
        <f t="shared" si="25"/>
        <v>#VALUE!</v>
      </c>
      <c r="AP13" s="598" t="e">
        <f t="shared" si="26"/>
        <v>#VALUE!</v>
      </c>
      <c r="AQ13" s="598" t="e">
        <f t="shared" si="27"/>
        <v>#VALUE!</v>
      </c>
      <c r="AR13" s="597" t="str">
        <f>IF(COUNTA(F13:G13:I13)&lt;3,"",(IF(AO13=TRUE,$AO$5,IF(AP13=TRUE,$AP$5,IF(AQ13=TRUE,$AQ$5,"Aucune action requise")))))</f>
        <v/>
      </c>
      <c r="AS13" s="598" t="e">
        <f t="shared" si="28"/>
        <v>#VALUE!</v>
      </c>
      <c r="AT13" s="598" t="e">
        <f t="shared" si="29"/>
        <v>#VALUE!</v>
      </c>
      <c r="AU13" s="598" t="e">
        <f t="shared" si="30"/>
        <v>#VALUE!</v>
      </c>
      <c r="AV13" s="598" t="e">
        <f t="shared" si="31"/>
        <v>#VALUE!</v>
      </c>
      <c r="AW13" s="619"/>
      <c r="AX13" s="619"/>
      <c r="AY13" s="620"/>
      <c r="AZ13" s="156"/>
    </row>
    <row r="14" spans="1:52" s="122" customFormat="1" ht="114" customHeight="1" thickBot="1">
      <c r="A14" s="121"/>
      <c r="B14" s="632">
        <v>15.8</v>
      </c>
      <c r="C14" s="643" t="s">
        <v>368</v>
      </c>
      <c r="D14" s="644"/>
      <c r="E14" s="642"/>
      <c r="F14" s="614"/>
      <c r="G14" s="614"/>
      <c r="H14" s="614"/>
      <c r="I14" s="614"/>
      <c r="J14" s="614"/>
      <c r="K14" s="615" t="str">
        <f t="shared" si="32"/>
        <v/>
      </c>
      <c r="L14" s="598">
        <f t="shared" si="0"/>
        <v>0</v>
      </c>
      <c r="M14" s="598" t="b">
        <f t="shared" si="1"/>
        <v>0</v>
      </c>
      <c r="N14" s="598" t="b">
        <f t="shared" si="2"/>
        <v>0</v>
      </c>
      <c r="O14" s="598" t="b">
        <f t="shared" si="3"/>
        <v>0</v>
      </c>
      <c r="P14" s="598" t="b">
        <f t="shared" si="4"/>
        <v>0</v>
      </c>
      <c r="Q14" s="598" t="b">
        <f t="shared" si="5"/>
        <v>0</v>
      </c>
      <c r="R14" s="598" t="b">
        <f t="shared" si="6"/>
        <v>0</v>
      </c>
      <c r="S14" s="598" t="b">
        <f t="shared" si="7"/>
        <v>0</v>
      </c>
      <c r="T14" s="599" t="str">
        <f t="shared" si="8"/>
        <v/>
      </c>
      <c r="U14" s="600" t="str">
        <f t="shared" si="9"/>
        <v/>
      </c>
      <c r="V14" s="598" t="e">
        <f t="shared" si="10"/>
        <v>#VALUE!</v>
      </c>
      <c r="W14" s="598" t="e">
        <f t="shared" si="11"/>
        <v>#VALUE!</v>
      </c>
      <c r="X14" s="598" t="e">
        <f t="shared" si="12"/>
        <v>#VALUE!</v>
      </c>
      <c r="Y14" s="598" t="e">
        <f t="shared" si="13"/>
        <v>#VALUE!</v>
      </c>
      <c r="Z14" s="598" t="e">
        <f t="shared" si="14"/>
        <v>#VALUE!</v>
      </c>
      <c r="AA14" s="598" t="e">
        <f t="shared" si="15"/>
        <v>#VALUE!</v>
      </c>
      <c r="AB14" s="597" t="str">
        <f>IF(COUNTA(F14:G14:I14)&lt;3,"",(IF(W14=TRUE,$W$5,IF(X14=TRUE,$X$5,IF(Y14=TRUE,$Y$5,IF(Z14=TRUE,$Z$5,"Non"))))))</f>
        <v/>
      </c>
      <c r="AC14" s="598" t="e">
        <f t="shared" si="16"/>
        <v>#VALUE!</v>
      </c>
      <c r="AD14" s="598" t="e">
        <f t="shared" si="17"/>
        <v>#VALUE!</v>
      </c>
      <c r="AE14" s="598" t="e">
        <f t="shared" si="18"/>
        <v>#VALUE!</v>
      </c>
      <c r="AF14" s="598" t="e">
        <f t="shared" si="19"/>
        <v>#VALUE!</v>
      </c>
      <c r="AG14" s="598" t="e">
        <f t="shared" si="20"/>
        <v>#VALUE!</v>
      </c>
      <c r="AH14" s="597" t="str">
        <f>IF(COUNTA(F14:G14:I14)&lt;3,"",(IF(AC14=TRUE,$AC$5,IF(AD14=TRUE,$AD$5,IF(AE14=TRUE,$AE$5,IF(AF14=TRUE,$AF$5,IF(AG14=TRUE,$AG$5,"Aucune")))))))</f>
        <v/>
      </c>
      <c r="AI14" s="598" t="e">
        <f t="shared" si="21"/>
        <v>#VALUE!</v>
      </c>
      <c r="AJ14" s="598" t="e">
        <f t="shared" si="22"/>
        <v>#VALUE!</v>
      </c>
      <c r="AK14" s="598" t="e">
        <f t="shared" si="23"/>
        <v>#VALUE!</v>
      </c>
      <c r="AL14" s="598" t="e">
        <f t="shared" si="23"/>
        <v>#VALUE!</v>
      </c>
      <c r="AM14" s="598" t="e">
        <f t="shared" si="24"/>
        <v>#VALUE!</v>
      </c>
      <c r="AN14" s="597" t="str">
        <f>IF(COUNTA(F14:G14:I14)&lt;3,"",(IF(AI14=TRUE,$AI$5,IF(AJ14=TRUE,$AJ$5,IF(AK14=TRUE,$AK$5,IF(AL14=TRUE,$AL$5,IF(AM14=TRUE,$AM$5,"Aucune")))))))</f>
        <v/>
      </c>
      <c r="AO14" s="598" t="e">
        <f t="shared" si="25"/>
        <v>#VALUE!</v>
      </c>
      <c r="AP14" s="598" t="e">
        <f t="shared" si="26"/>
        <v>#VALUE!</v>
      </c>
      <c r="AQ14" s="598" t="e">
        <f t="shared" si="27"/>
        <v>#VALUE!</v>
      </c>
      <c r="AR14" s="597" t="str">
        <f>IF(COUNTA(F14:G14:I14)&lt;3,"",(IF(AO14=TRUE,$AO$5,IF(AP14=TRUE,$AP$5,IF(AQ14=TRUE,$AQ$5,"Aucune action requise")))))</f>
        <v/>
      </c>
      <c r="AS14" s="598" t="e">
        <f t="shared" si="28"/>
        <v>#VALUE!</v>
      </c>
      <c r="AT14" s="598" t="e">
        <f t="shared" si="29"/>
        <v>#VALUE!</v>
      </c>
      <c r="AU14" s="598" t="e">
        <f t="shared" si="30"/>
        <v>#VALUE!</v>
      </c>
      <c r="AV14" s="598" t="e">
        <f t="shared" si="31"/>
        <v>#VALUE!</v>
      </c>
      <c r="AW14" s="619"/>
      <c r="AX14" s="619"/>
      <c r="AY14" s="620"/>
      <c r="AZ14" s="156"/>
    </row>
    <row r="15" spans="1:52" s="122" customFormat="1" ht="144" customHeight="1" thickBot="1">
      <c r="A15" s="121"/>
      <c r="B15" s="126">
        <v>15.9</v>
      </c>
      <c r="C15" s="311" t="s">
        <v>369</v>
      </c>
      <c r="D15" s="548" t="s">
        <v>370</v>
      </c>
      <c r="E15" s="524"/>
      <c r="F15" s="421"/>
      <c r="G15" s="422"/>
      <c r="H15" s="422"/>
      <c r="I15" s="423"/>
      <c r="J15" s="423"/>
      <c r="K15" s="129" t="str">
        <f t="shared" si="32"/>
        <v/>
      </c>
      <c r="L15" s="280">
        <f t="shared" si="0"/>
        <v>0</v>
      </c>
      <c r="M15" s="280" t="b">
        <f t="shared" si="1"/>
        <v>0</v>
      </c>
      <c r="N15" s="280" t="b">
        <f t="shared" si="2"/>
        <v>0</v>
      </c>
      <c r="O15" s="280" t="b">
        <f t="shared" si="3"/>
        <v>0</v>
      </c>
      <c r="P15" s="280" t="b">
        <f t="shared" si="4"/>
        <v>0</v>
      </c>
      <c r="Q15" s="280" t="b">
        <f t="shared" si="5"/>
        <v>0</v>
      </c>
      <c r="R15" s="280" t="b">
        <f t="shared" si="6"/>
        <v>0</v>
      </c>
      <c r="S15" s="280" t="b">
        <f t="shared" si="7"/>
        <v>0</v>
      </c>
      <c r="T15" s="281" t="str">
        <f t="shared" si="8"/>
        <v/>
      </c>
      <c r="U15" s="282" t="str">
        <f t="shared" si="9"/>
        <v/>
      </c>
      <c r="V15" s="125" t="e">
        <f t="shared" si="10"/>
        <v>#VALUE!</v>
      </c>
      <c r="W15" s="280" t="e">
        <f t="shared" si="11"/>
        <v>#VALUE!</v>
      </c>
      <c r="X15" s="280" t="e">
        <f t="shared" si="12"/>
        <v>#VALUE!</v>
      </c>
      <c r="Y15" s="280" t="e">
        <f t="shared" si="13"/>
        <v>#VALUE!</v>
      </c>
      <c r="Z15" s="280" t="e">
        <f t="shared" si="14"/>
        <v>#VALUE!</v>
      </c>
      <c r="AA15" s="280" t="e">
        <f t="shared" si="15"/>
        <v>#VALUE!</v>
      </c>
      <c r="AB15" s="283" t="str">
        <f>IF(COUNTA(F15:G15:I15)&lt;3,"",(IF(W15=TRUE,$W$5,IF(X15=TRUE,$X$5,IF(Y15=TRUE,$Y$5,IF(Z15=TRUE,$Z$5,"Non"))))))</f>
        <v/>
      </c>
      <c r="AC15" s="280" t="e">
        <f t="shared" si="16"/>
        <v>#VALUE!</v>
      </c>
      <c r="AD15" s="280" t="e">
        <f t="shared" si="17"/>
        <v>#VALUE!</v>
      </c>
      <c r="AE15" s="280" t="e">
        <f t="shared" si="18"/>
        <v>#VALUE!</v>
      </c>
      <c r="AF15" s="280" t="e">
        <f t="shared" si="19"/>
        <v>#VALUE!</v>
      </c>
      <c r="AG15" s="280" t="e">
        <f t="shared" si="20"/>
        <v>#VALUE!</v>
      </c>
      <c r="AH15" s="283" t="str">
        <f>IF(COUNTA(F15:G15:I15)&lt;3,"",(IF(AC15=TRUE,$AC$5,IF(AD15=TRUE,$AD$5,IF(AE15=TRUE,$AE$5,IF(AF15=TRUE,$AF$5,IF(AG15=TRUE,$AG$5,"Aucune")))))))</f>
        <v/>
      </c>
      <c r="AI15" s="280" t="e">
        <f t="shared" si="21"/>
        <v>#VALUE!</v>
      </c>
      <c r="AJ15" s="280" t="e">
        <f t="shared" si="22"/>
        <v>#VALUE!</v>
      </c>
      <c r="AK15" s="280" t="e">
        <f t="shared" si="23"/>
        <v>#VALUE!</v>
      </c>
      <c r="AL15" s="280" t="e">
        <f t="shared" ref="AL15:AL16" si="33">OR(V15=44,V15=32,V15=33,V15=34)</f>
        <v>#VALUE!</v>
      </c>
      <c r="AM15" s="280" t="e">
        <f t="shared" si="24"/>
        <v>#VALUE!</v>
      </c>
      <c r="AN15" s="283" t="str">
        <f>IF(COUNTA(F15:G15:I15)&lt;3,"",(IF(AI15=TRUE,$AI$5,IF(AJ15=TRUE,$AJ$5,IF(AK15=TRUE,$AK$5,IF(AL15=TRUE,$AL$5,IF(AM15=TRUE,$AM$5,"Aucune")))))))</f>
        <v/>
      </c>
      <c r="AO15" s="280" t="e">
        <f t="shared" si="25"/>
        <v>#VALUE!</v>
      </c>
      <c r="AP15" s="280" t="e">
        <f t="shared" si="26"/>
        <v>#VALUE!</v>
      </c>
      <c r="AQ15" s="280" t="e">
        <f t="shared" si="27"/>
        <v>#VALUE!</v>
      </c>
      <c r="AR15" s="283" t="str">
        <f>IF(COUNTA(F15:G15:I15)&lt;3,"",(IF(AO15=TRUE,$AO$5,IF(AP15=TRUE,$AP$5,IF(AQ15=TRUE,$AQ$5,"Aucune action requise")))))</f>
        <v/>
      </c>
      <c r="AS15" s="280" t="e">
        <f t="shared" si="28"/>
        <v>#VALUE!</v>
      </c>
      <c r="AT15" s="280" t="e">
        <f t="shared" si="29"/>
        <v>#VALUE!</v>
      </c>
      <c r="AU15" s="280" t="e">
        <f t="shared" si="30"/>
        <v>#VALUE!</v>
      </c>
      <c r="AV15" s="280" t="e">
        <f t="shared" si="31"/>
        <v>#VALUE!</v>
      </c>
      <c r="AW15" s="279"/>
      <c r="AX15" s="77"/>
      <c r="AY15" s="482"/>
      <c r="AZ15" s="156"/>
    </row>
    <row r="16" spans="1:52" s="122" customFormat="1" ht="184" customHeight="1" thickBot="1">
      <c r="A16" s="121"/>
      <c r="B16" s="126" t="s">
        <v>371</v>
      </c>
      <c r="C16" s="311" t="s">
        <v>372</v>
      </c>
      <c r="D16" s="548" t="s">
        <v>372</v>
      </c>
      <c r="E16" s="524"/>
      <c r="F16" s="421"/>
      <c r="G16" s="422"/>
      <c r="H16" s="422"/>
      <c r="I16" s="423"/>
      <c r="J16" s="423"/>
      <c r="K16" s="129" t="str">
        <f t="shared" si="32"/>
        <v/>
      </c>
      <c r="L16" s="164">
        <f t="shared" si="0"/>
        <v>0</v>
      </c>
      <c r="M16" s="164" t="b">
        <f t="shared" si="1"/>
        <v>0</v>
      </c>
      <c r="N16" s="164" t="b">
        <f t="shared" si="2"/>
        <v>0</v>
      </c>
      <c r="O16" s="164" t="b">
        <f t="shared" si="3"/>
        <v>0</v>
      </c>
      <c r="P16" s="164" t="b">
        <f t="shared" si="4"/>
        <v>0</v>
      </c>
      <c r="Q16" s="164" t="b">
        <f t="shared" si="5"/>
        <v>0</v>
      </c>
      <c r="R16" s="164" t="b">
        <f t="shared" si="6"/>
        <v>0</v>
      </c>
      <c r="S16" s="164" t="b">
        <f t="shared" si="7"/>
        <v>0</v>
      </c>
      <c r="T16" s="281" t="str">
        <f t="shared" si="8"/>
        <v/>
      </c>
      <c r="U16" s="282" t="str">
        <f t="shared" si="9"/>
        <v/>
      </c>
      <c r="V16" s="167" t="e">
        <f t="shared" si="10"/>
        <v>#VALUE!</v>
      </c>
      <c r="W16" s="164" t="e">
        <f t="shared" si="11"/>
        <v>#VALUE!</v>
      </c>
      <c r="X16" s="164" t="e">
        <f t="shared" si="12"/>
        <v>#VALUE!</v>
      </c>
      <c r="Y16" s="164" t="e">
        <f t="shared" si="13"/>
        <v>#VALUE!</v>
      </c>
      <c r="Z16" s="164" t="e">
        <f t="shared" si="14"/>
        <v>#VALUE!</v>
      </c>
      <c r="AA16" s="164" t="e">
        <f t="shared" si="15"/>
        <v>#VALUE!</v>
      </c>
      <c r="AB16" s="283" t="str">
        <f>IF(COUNTA(F16:G16:I16)&lt;3,"",(IF(W16=TRUE,$W$5,IF(X16=TRUE,$X$5,IF(Y16=TRUE,$Y$5,IF(Z16=TRUE,$Z$5,"Non"))))))</f>
        <v/>
      </c>
      <c r="AC16" s="164" t="e">
        <f t="shared" si="16"/>
        <v>#VALUE!</v>
      </c>
      <c r="AD16" s="164" t="e">
        <f t="shared" si="17"/>
        <v>#VALUE!</v>
      </c>
      <c r="AE16" s="164" t="e">
        <f t="shared" si="18"/>
        <v>#VALUE!</v>
      </c>
      <c r="AF16" s="164" t="e">
        <f t="shared" si="19"/>
        <v>#VALUE!</v>
      </c>
      <c r="AG16" s="164" t="e">
        <f t="shared" si="20"/>
        <v>#VALUE!</v>
      </c>
      <c r="AH16" s="283" t="str">
        <f>IF(COUNTA(F16:G16:I16)&lt;3,"",(IF(AC16=TRUE,$AC$5,IF(AD16=TRUE,$AD$5,IF(AE16=TRUE,$AE$5,IF(AF16=TRUE,$AF$5,IF(AG16=TRUE,$AG$5,"Aucune")))))))</f>
        <v/>
      </c>
      <c r="AI16" s="164" t="e">
        <f t="shared" si="21"/>
        <v>#VALUE!</v>
      </c>
      <c r="AJ16" s="164" t="e">
        <f t="shared" si="22"/>
        <v>#VALUE!</v>
      </c>
      <c r="AK16" s="164" t="e">
        <f t="shared" si="23"/>
        <v>#VALUE!</v>
      </c>
      <c r="AL16" s="164" t="e">
        <f t="shared" si="33"/>
        <v>#VALUE!</v>
      </c>
      <c r="AM16" s="164" t="e">
        <f t="shared" si="24"/>
        <v>#VALUE!</v>
      </c>
      <c r="AN16" s="283" t="str">
        <f>IF(COUNTA(F16:G16:I16)&lt;3,"",(IF(AI16=TRUE,$AI$5,IF(AJ16=TRUE,$AJ$5,IF(AK16=TRUE,$AK$5,IF(AL16=TRUE,$AL$5,IF(AM16=TRUE,$AM$5,"Aucune")))))))</f>
        <v/>
      </c>
      <c r="AO16" s="164" t="e">
        <f t="shared" si="25"/>
        <v>#VALUE!</v>
      </c>
      <c r="AP16" s="164" t="e">
        <f t="shared" si="26"/>
        <v>#VALUE!</v>
      </c>
      <c r="AQ16" s="164" t="e">
        <f t="shared" si="27"/>
        <v>#VALUE!</v>
      </c>
      <c r="AR16" s="283" t="str">
        <f>IF(COUNTA(F16:G16:I16)&lt;3,"",(IF(AO16=TRUE,$AO$5,IF(AP16=TRUE,$AP$5,IF(AQ16=TRUE,$AQ$5,"Aucune action requise")))))</f>
        <v/>
      </c>
      <c r="AS16" s="164" t="e">
        <f t="shared" si="28"/>
        <v>#VALUE!</v>
      </c>
      <c r="AT16" s="164" t="e">
        <f t="shared" si="29"/>
        <v>#VALUE!</v>
      </c>
      <c r="AU16" s="164" t="e">
        <f t="shared" si="30"/>
        <v>#VALUE!</v>
      </c>
      <c r="AV16" s="164" t="e">
        <f t="shared" si="31"/>
        <v>#VALUE!</v>
      </c>
      <c r="AW16" s="279"/>
      <c r="AX16" s="77"/>
      <c r="AY16" s="482"/>
      <c r="AZ16" s="156"/>
    </row>
    <row r="17" spans="1:52" s="122" customFormat="1" ht="114" customHeight="1" thickBot="1">
      <c r="A17" s="121"/>
      <c r="B17" s="126" t="s">
        <v>373</v>
      </c>
      <c r="C17" s="311" t="s">
        <v>374</v>
      </c>
      <c r="D17" s="548" t="s">
        <v>375</v>
      </c>
      <c r="E17" s="524"/>
      <c r="F17" s="421"/>
      <c r="G17" s="422"/>
      <c r="H17" s="422"/>
      <c r="I17" s="423"/>
      <c r="J17" s="423"/>
      <c r="K17" s="129" t="str">
        <f t="shared" si="32"/>
        <v/>
      </c>
      <c r="L17" s="164">
        <f t="shared" ref="L17:L18" si="34">F17*10+G17</f>
        <v>0</v>
      </c>
      <c r="M17" s="164" t="b">
        <f t="shared" ref="M17:M18" si="35">OR(L17=31)</f>
        <v>0</v>
      </c>
      <c r="N17" s="164" t="b">
        <f t="shared" ref="N17:N18" si="36">OR(L17=21,L17=32)</f>
        <v>0</v>
      </c>
      <c r="O17" s="164" t="b">
        <f t="shared" ref="O17:O18" si="37">OR(L17=22,L17=33)</f>
        <v>0</v>
      </c>
      <c r="P17" s="164" t="b">
        <f t="shared" ref="P17:P18" si="38">OR(L17=11,L17=12)</f>
        <v>0</v>
      </c>
      <c r="Q17" s="164" t="b">
        <f t="shared" ref="Q17:Q18" si="39">OR(L17=23,L17=34)</f>
        <v>0</v>
      </c>
      <c r="R17" s="164" t="b">
        <f t="shared" ref="R17:R18" si="40">OR(L17=13,L17=14,L17=24)</f>
        <v>0</v>
      </c>
      <c r="S17" s="164" t="b">
        <f t="shared" ref="S17:S18" si="41">OR(L17=1,L17=2,L17=3,L17=4)</f>
        <v>0</v>
      </c>
      <c r="T17" s="281" t="str">
        <f t="shared" ref="T17:T18" si="42">IF(COUNTA(F17:G17)&lt;2,"",(IF(M17=TRUE,$M$5,IF(N17=TRUE,$N$5,IF(O17=TRUE,$O$5,IF(P17=TRUE,$P$5,IF(Q17=TRUE,$Q$5,IF(R17=TRUE,$R$5,IF(S17=TRUE,$S$5,0)))))))))</f>
        <v/>
      </c>
      <c r="U17" s="282" t="str">
        <f t="shared" ref="U17:U18" si="43">IF(COUNTA(F17:G17)&lt;2,"",(IF(M17=TRUE,6,IF(N17=TRUE,5,IF(O17=TRUE,4,IF(P17=TRUE,3,IF(Q17=TRUE,2,IF(R17=TRUE,1,IF(S17=TRUE,0,0)))))))))</f>
        <v/>
      </c>
      <c r="V17" s="167" t="e">
        <f t="shared" ref="V17:V18" si="44">U17*10+I17</f>
        <v>#VALUE!</v>
      </c>
      <c r="W17" s="164" t="e">
        <f t="shared" ref="W17:W18" si="45">OR(V17=61,V17=62,V17=63)</f>
        <v>#VALUE!</v>
      </c>
      <c r="X17" s="164" t="e">
        <f t="shared" ref="X17:X18" si="46">OR(V17=51,V17=52)</f>
        <v>#VALUE!</v>
      </c>
      <c r="Y17" s="164" t="e">
        <f t="shared" ref="Y17:Y18" si="47">OR(V17=31,V17=41,V17=42,V17=53)</f>
        <v>#VALUE!</v>
      </c>
      <c r="Z17" s="164" t="e">
        <f t="shared" ref="Z17:Z18" si="48">OR(V17=21,V17=32)</f>
        <v>#VALUE!</v>
      </c>
      <c r="AA17" s="164" t="e">
        <f t="shared" ref="AA17:AA18" si="49">AND(W17=FALSE,X17=FALSE,Y17=FALSE,Z17=FALSE)</f>
        <v>#VALUE!</v>
      </c>
      <c r="AB17" s="283" t="str">
        <f>IF(COUNTA(F17:G17:I17)&lt;3,"",(IF(W17=TRUE,$W$5,IF(X17=TRUE,$X$5,IF(Y17=TRUE,$Y$5,IF(Z17=TRUE,$Z$5,"Non"))))))</f>
        <v/>
      </c>
      <c r="AC17" s="164" t="e">
        <f t="shared" ref="AC17:AC18" si="50">OR(V17=61,V17=62,V17=51,V17=52)</f>
        <v>#VALUE!</v>
      </c>
      <c r="AD17" s="164" t="e">
        <f t="shared" ref="AD17:AD18" si="51">OR(V17=41,V17=42)</f>
        <v>#VALUE!</v>
      </c>
      <c r="AE17" s="164" t="e">
        <f t="shared" ref="AE17:AE18" si="52">OR(V17=31,V17=32,V17=63,V17=64,V17=53,V17=54,)</f>
        <v>#VALUE!</v>
      </c>
      <c r="AF17" s="164" t="e">
        <f t="shared" ref="AF17:AF18" si="53">OR(V17=21,V17=22,)</f>
        <v>#VALUE!</v>
      </c>
      <c r="AG17" s="164" t="e">
        <f t="shared" ref="AG17:AG18" si="54">OR(V17=11,V17=12,V17=13,V17=23,)</f>
        <v>#VALUE!</v>
      </c>
      <c r="AH17" s="283" t="str">
        <f>IF(COUNTA(F17:G17:I17)&lt;3,"",(IF(AC17=TRUE,$AC$5,IF(AD17=TRUE,$AD$5,IF(AE17=TRUE,$AE$5,IF(AF17=TRUE,$AF$5,IF(AG17=TRUE,$AG$5,"Aucune")))))))</f>
        <v/>
      </c>
      <c r="AI17" s="164" t="e">
        <f t="shared" ref="AI17:AI18" si="55">OR(V17=62,V17=52,V17=42)</f>
        <v>#VALUE!</v>
      </c>
      <c r="AJ17" s="164" t="e">
        <f t="shared" ref="AJ17:AJ18" si="56">OR(V17=63,V17=53,V17=43,V17=64,V17=54)</f>
        <v>#VALUE!</v>
      </c>
      <c r="AK17" s="164" t="e">
        <f t="shared" ref="AK17:AK18" si="57">OR(V17=61,V17=51,V17=41)</f>
        <v>#VALUE!</v>
      </c>
      <c r="AL17" s="164" t="e">
        <f t="shared" ref="AL17:AL18" si="58">OR(V17=44,V17=32,V17=33,V17=34)</f>
        <v>#VALUE!</v>
      </c>
      <c r="AM17" s="164" t="e">
        <f t="shared" ref="AM17:AM18" si="59">OR(V17=22,V17=23,V17=24,V17=12,V17=13,V17=14)</f>
        <v>#VALUE!</v>
      </c>
      <c r="AN17" s="283" t="str">
        <f>IF(COUNTA(F17:G17:I17)&lt;3,"",(IF(AI17=TRUE,$AI$5,IF(AJ17=TRUE,$AJ$5,IF(AK17=TRUE,$AK$5,IF(AL17=TRUE,$AL$5,IF(AM17=TRUE,$AM$5,"Aucune")))))))</f>
        <v/>
      </c>
      <c r="AO17" s="164" t="e">
        <f t="shared" ref="AO17:AO18" si="60">OR(V17=61,V17=62,V17=63,V17=51,V17=52,V17=53)</f>
        <v>#VALUE!</v>
      </c>
      <c r="AP17" s="164" t="e">
        <f t="shared" ref="AP17:AP18" si="61">OR(V17=41,V17=42,V17=43,V17=31,V17=32,V17=33)</f>
        <v>#VALUE!</v>
      </c>
      <c r="AQ17" s="164" t="e">
        <f t="shared" ref="AQ17:AQ18" si="62">OR(V17=21,V17=22,V17=23,V17=11,V17=12,V17=13)</f>
        <v>#VALUE!</v>
      </c>
      <c r="AR17" s="283" t="str">
        <f>IF(COUNTA(F17:G17:I17)&lt;3,"",(IF(AO17=TRUE,$AO$5,IF(AP17=TRUE,$AP$5,IF(AQ17=TRUE,$AQ$5,"Aucune action requise")))))</f>
        <v/>
      </c>
      <c r="AS17" s="164" t="e">
        <f t="shared" ref="AS17:AS18" si="63">OR(V17=61,V17=51,V17=41,V17=31,V17=21)</f>
        <v>#VALUE!</v>
      </c>
      <c r="AT17" s="164" t="e">
        <f t="shared" ref="AT17:AT18" si="64">OR(V17=62,V17=52,V17=42,V17=32,V17=22,V17=63,V17=53)</f>
        <v>#VALUE!</v>
      </c>
      <c r="AU17" s="164" t="e">
        <f t="shared" ref="AU17:AU18" si="65">OR(V17=43,V17=33,V17=23,V17=34,V17=24)</f>
        <v>#VALUE!</v>
      </c>
      <c r="AV17" s="164" t="e">
        <f t="shared" ref="AV17:AV18" si="66">OR(V17=64,V17=54,V17=44)</f>
        <v>#VALUE!</v>
      </c>
      <c r="AW17" s="279"/>
      <c r="AX17" s="77"/>
      <c r="AY17" s="482"/>
      <c r="AZ17" s="156"/>
    </row>
    <row r="18" spans="1:52" s="122" customFormat="1" ht="114" customHeight="1">
      <c r="A18" s="121"/>
      <c r="B18" s="632" t="s">
        <v>376</v>
      </c>
      <c r="C18" s="643" t="s">
        <v>377</v>
      </c>
      <c r="D18" s="644"/>
      <c r="E18" s="642"/>
      <c r="F18" s="614"/>
      <c r="G18" s="614"/>
      <c r="H18" s="614"/>
      <c r="I18" s="614"/>
      <c r="J18" s="614"/>
      <c r="K18" s="615" t="str">
        <f t="shared" si="32"/>
        <v/>
      </c>
      <c r="L18" s="598">
        <f t="shared" si="34"/>
        <v>0</v>
      </c>
      <c r="M18" s="598" t="b">
        <f t="shared" si="35"/>
        <v>0</v>
      </c>
      <c r="N18" s="598" t="b">
        <f t="shared" si="36"/>
        <v>0</v>
      </c>
      <c r="O18" s="598" t="b">
        <f t="shared" si="37"/>
        <v>0</v>
      </c>
      <c r="P18" s="598" t="b">
        <f t="shared" si="38"/>
        <v>0</v>
      </c>
      <c r="Q18" s="598" t="b">
        <f t="shared" si="39"/>
        <v>0</v>
      </c>
      <c r="R18" s="598" t="b">
        <f t="shared" si="40"/>
        <v>0</v>
      </c>
      <c r="S18" s="598" t="b">
        <f t="shared" si="41"/>
        <v>0</v>
      </c>
      <c r="T18" s="599" t="str">
        <f t="shared" si="42"/>
        <v/>
      </c>
      <c r="U18" s="600" t="str">
        <f t="shared" si="43"/>
        <v/>
      </c>
      <c r="V18" s="598" t="e">
        <f t="shared" si="44"/>
        <v>#VALUE!</v>
      </c>
      <c r="W18" s="598" t="e">
        <f t="shared" si="45"/>
        <v>#VALUE!</v>
      </c>
      <c r="X18" s="598" t="e">
        <f t="shared" si="46"/>
        <v>#VALUE!</v>
      </c>
      <c r="Y18" s="598" t="e">
        <f t="shared" si="47"/>
        <v>#VALUE!</v>
      </c>
      <c r="Z18" s="598" t="e">
        <f t="shared" si="48"/>
        <v>#VALUE!</v>
      </c>
      <c r="AA18" s="598" t="e">
        <f t="shared" si="49"/>
        <v>#VALUE!</v>
      </c>
      <c r="AB18" s="597" t="str">
        <f>IF(COUNTA(F18:G18:I18)&lt;3,"",(IF(W18=TRUE,$W$5,IF(X18=TRUE,$X$5,IF(Y18=TRUE,$Y$5,IF(Z18=TRUE,$Z$5,"Non"))))))</f>
        <v/>
      </c>
      <c r="AC18" s="598" t="e">
        <f t="shared" si="50"/>
        <v>#VALUE!</v>
      </c>
      <c r="AD18" s="598" t="e">
        <f t="shared" si="51"/>
        <v>#VALUE!</v>
      </c>
      <c r="AE18" s="598" t="e">
        <f t="shared" si="52"/>
        <v>#VALUE!</v>
      </c>
      <c r="AF18" s="598" t="e">
        <f t="shared" si="53"/>
        <v>#VALUE!</v>
      </c>
      <c r="AG18" s="598" t="e">
        <f t="shared" si="54"/>
        <v>#VALUE!</v>
      </c>
      <c r="AH18" s="597" t="str">
        <f>IF(COUNTA(F18:G18:I18)&lt;3,"",(IF(AC18=TRUE,$AC$5,IF(AD18=TRUE,$AD$5,IF(AE18=TRUE,$AE$5,IF(AF18=TRUE,$AF$5,IF(AG18=TRUE,$AG$5,"Aucune")))))))</f>
        <v/>
      </c>
      <c r="AI18" s="598" t="e">
        <f t="shared" si="55"/>
        <v>#VALUE!</v>
      </c>
      <c r="AJ18" s="598" t="e">
        <f t="shared" si="56"/>
        <v>#VALUE!</v>
      </c>
      <c r="AK18" s="598" t="e">
        <f t="shared" si="57"/>
        <v>#VALUE!</v>
      </c>
      <c r="AL18" s="598" t="e">
        <f t="shared" si="58"/>
        <v>#VALUE!</v>
      </c>
      <c r="AM18" s="598" t="e">
        <f t="shared" si="59"/>
        <v>#VALUE!</v>
      </c>
      <c r="AN18" s="597" t="str">
        <f>IF(COUNTA(F18:G18:I18)&lt;3,"",(IF(AI18=TRUE,$AI$5,IF(AJ18=TRUE,$AJ$5,IF(AK18=TRUE,$AK$5,IF(AL18=TRUE,$AL$5,IF(AM18=TRUE,$AM$5,"Aucune")))))))</f>
        <v/>
      </c>
      <c r="AO18" s="598" t="e">
        <f t="shared" si="60"/>
        <v>#VALUE!</v>
      </c>
      <c r="AP18" s="598" t="e">
        <f t="shared" si="61"/>
        <v>#VALUE!</v>
      </c>
      <c r="AQ18" s="598" t="e">
        <f t="shared" si="62"/>
        <v>#VALUE!</v>
      </c>
      <c r="AR18" s="597" t="str">
        <f>IF(COUNTA(F18:G18:I18)&lt;3,"",(IF(AO18=TRUE,$AO$5,IF(AP18=TRUE,$AP$5,IF(AQ18=TRUE,$AQ$5,"Aucune action requise")))))</f>
        <v/>
      </c>
      <c r="AS18" s="598" t="e">
        <f t="shared" si="63"/>
        <v>#VALUE!</v>
      </c>
      <c r="AT18" s="598" t="e">
        <f t="shared" si="64"/>
        <v>#VALUE!</v>
      </c>
      <c r="AU18" s="598" t="e">
        <f t="shared" si="65"/>
        <v>#VALUE!</v>
      </c>
      <c r="AV18" s="598" t="e">
        <f t="shared" si="66"/>
        <v>#VALUE!</v>
      </c>
      <c r="AW18" s="619"/>
      <c r="AX18" s="619"/>
      <c r="AY18" s="620"/>
      <c r="AZ18" s="156"/>
    </row>
  </sheetData>
  <mergeCells count="8">
    <mergeCell ref="B2:H2"/>
    <mergeCell ref="B6:AZ6"/>
    <mergeCell ref="B3:AZ3"/>
    <mergeCell ref="B4:C5"/>
    <mergeCell ref="E4:F4"/>
    <mergeCell ref="G4:H4"/>
    <mergeCell ref="I4:J4"/>
    <mergeCell ref="AY4:AZ4"/>
  </mergeCells>
  <conditionalFormatting sqref="A4 E7:E18 J7:J18">
    <cfRule type="expression" dxfId="739" priority="472">
      <formula>FIND("Agir",B4)</formula>
    </cfRule>
    <cfRule type="expression" dxfId="738" priority="473">
      <formula>FIND("Réagir",B4)</formula>
    </cfRule>
  </conditionalFormatting>
  <conditionalFormatting sqref="A4 J7:J18 E7:E18">
    <cfRule type="expression" dxfId="737" priority="471" stopIfTrue="1">
      <formula>ISTEXT(A4)</formula>
    </cfRule>
  </conditionalFormatting>
  <conditionalFormatting sqref="A4">
    <cfRule type="expression" dxfId="736" priority="465" stopIfTrue="1">
      <formula>ISTEXT(A4)</formula>
    </cfRule>
    <cfRule type="expression" dxfId="735" priority="470">
      <formula>FIND("Réagir",B4)</formula>
    </cfRule>
    <cfRule type="expression" dxfId="734" priority="469">
      <formula>FIND("Agir",B4)</formula>
    </cfRule>
    <cfRule type="expression" dxfId="733" priority="468" stopIfTrue="1">
      <formula>ISTEXT(A4)</formula>
    </cfRule>
    <cfRule type="expression" dxfId="732" priority="467">
      <formula>FIND("Réagir",B4)</formula>
    </cfRule>
    <cfRule type="expression" dxfId="731" priority="466">
      <formula>FIND("Agir",B4)</formula>
    </cfRule>
  </conditionalFormatting>
  <conditionalFormatting sqref="E7:E18">
    <cfRule type="expression" dxfId="730" priority="407" stopIfTrue="1">
      <formula>ISTEXT(E7)</formula>
    </cfRule>
    <cfRule type="expression" dxfId="729" priority="408">
      <formula>FIND("Conforter",G7)</formula>
    </cfRule>
  </conditionalFormatting>
  <conditionalFormatting sqref="G7:I18">
    <cfRule type="expression" dxfId="728" priority="460" stopIfTrue="1">
      <formula>ISTEXT(G7)</formula>
    </cfRule>
    <cfRule type="expression" dxfId="727" priority="461">
      <formula>FIND("Conforter",J7)</formula>
    </cfRule>
  </conditionalFormatting>
  <conditionalFormatting sqref="H7:I18">
    <cfRule type="expression" dxfId="726" priority="459">
      <formula>FIND("Réagir",J7)</formula>
    </cfRule>
    <cfRule type="expression" dxfId="725" priority="458">
      <formula>FIND("Agir",J7)</formula>
    </cfRule>
    <cfRule type="expression" dxfId="724" priority="457" stopIfTrue="1">
      <formula>ISTEXT(H7)</formula>
    </cfRule>
  </conditionalFormatting>
  <conditionalFormatting sqref="I7:I18">
    <cfRule type="expression" dxfId="723" priority="385">
      <formula>FIND("Conforter",K7)</formula>
    </cfRule>
    <cfRule type="expression" dxfId="722" priority="384" stopIfTrue="1">
      <formula>ISTEXT(I7)</formula>
    </cfRule>
  </conditionalFormatting>
  <conditionalFormatting sqref="J7:J18 AW7:AZ18">
    <cfRule type="containsText" dxfId="721" priority="464" stopIfTrue="1" operator="containsText" text="Terme">
      <formula>NOT(ISERROR(SEARCH("Terme",J7)))</formula>
    </cfRule>
    <cfRule type="containsText" dxfId="720" priority="463" stopIfTrue="1" operator="containsText" text="Seconde">
      <formula>NOT(ISERROR(SEARCH("Seconde",J7)))</formula>
    </cfRule>
  </conditionalFormatting>
  <conditionalFormatting sqref="J5:K5 AB5 AH5 AN5 AR5 AW5:AZ5">
    <cfRule type="containsText" dxfId="719" priority="45" stopIfTrue="1" operator="containsText" text="Première">
      <formula>NOT(ISERROR(SEARCH("Première",J5)))</formula>
    </cfRule>
    <cfRule type="containsText" dxfId="718" priority="46" stopIfTrue="1" operator="containsText" text="Seconde">
      <formula>NOT(ISERROR(SEARCH("Seconde",J5)))</formula>
    </cfRule>
    <cfRule type="containsText" dxfId="717" priority="47" stopIfTrue="1" operator="containsText" text="Terme">
      <formula>NOT(ISERROR(SEARCH("Terme",J5)))</formula>
    </cfRule>
  </conditionalFormatting>
  <conditionalFormatting sqref="K7:K18">
    <cfRule type="containsText" dxfId="716" priority="420" stopIfTrue="1" operator="containsText" text="long">
      <formula>NOT(ISERROR(SEARCH("long",K7)))</formula>
    </cfRule>
    <cfRule type="containsText" dxfId="715" priority="419" stopIfTrue="1" operator="containsText" text="moyen">
      <formula>NOT(ISERROR(SEARCH("moyen",K7)))</formula>
    </cfRule>
    <cfRule type="containsText" dxfId="714" priority="418" stopIfTrue="1" operator="containsText" text="Urgent">
      <formula>NOT(ISERROR(SEARCH("Urgent",K7)))</formula>
    </cfRule>
    <cfRule type="containsText" dxfId="713" priority="417" stopIfTrue="1" operator="containsText" text="Non Prioritaire">
      <formula>NOT(ISERROR(SEARCH("Non Prioritaire",K7)))</formula>
    </cfRule>
    <cfRule type="containsText" dxfId="712" priority="416" stopIfTrue="1" operator="containsText" text="consolidation">
      <formula>NOT(ISERROR(SEARCH("consolidation",K7)))</formula>
    </cfRule>
    <cfRule type="containsText" dxfId="711" priority="415" stopIfTrue="1" operator="containsText" text="Non pertinent">
      <formula>NOT(ISERROR(SEARCH("Non pertinent",K7)))</formula>
    </cfRule>
    <cfRule type="containsText" dxfId="710" priority="414" operator="containsText" text="Intervention prioritaire">
      <formula>NOT(ISERROR(SEARCH("Intervention prioritaire",K7)))</formula>
    </cfRule>
  </conditionalFormatting>
  <conditionalFormatting sqref="AB7:AB18 AH7:AH18 AN7:AN18 AR7:AR18">
    <cfRule type="containsText" dxfId="709" priority="29" stopIfTrue="1" operator="containsText" text="Seconde">
      <formula>NOT(ISERROR(SEARCH("Seconde",AB7)))</formula>
    </cfRule>
    <cfRule type="containsText" dxfId="708" priority="30" stopIfTrue="1" operator="containsText" text="Terme">
      <formula>NOT(ISERROR(SEARCH("Terme",AB7)))</formula>
    </cfRule>
  </conditionalFormatting>
  <conditionalFormatting sqref="AB7:AB18">
    <cfRule type="expression" dxfId="707" priority="12">
      <formula>FIND("Réagir",AW7)</formula>
    </cfRule>
    <cfRule type="expression" dxfId="706" priority="11">
      <formula>FIND("Agir",AW7)</formula>
    </cfRule>
    <cfRule type="expression" dxfId="705" priority="10" stopIfTrue="1">
      <formula>ISTEXT(AB7)</formula>
    </cfRule>
  </conditionalFormatting>
  <conditionalFormatting sqref="AH7:AH18 AN7:AN18 AR7:AR18">
    <cfRule type="expression" dxfId="704" priority="9">
      <formula>FIND("Réagir",#REF!)</formula>
    </cfRule>
    <cfRule type="expression" dxfId="703" priority="8">
      <formula>FIND("Agir",#REF!)</formula>
    </cfRule>
  </conditionalFormatting>
  <conditionalFormatting sqref="AH7:AH18">
    <cfRule type="expression" dxfId="702" priority="1" stopIfTrue="1">
      <formula>ISTEXT(AH7)</formula>
    </cfRule>
    <cfRule type="expression" dxfId="701" priority="2">
      <formula>FIND("Agir",#REF!)</formula>
    </cfRule>
    <cfRule type="expression" dxfId="700" priority="3">
      <formula>FIND("Réagir",#REF!)</formula>
    </cfRule>
  </conditionalFormatting>
  <conditionalFormatting sqref="AN7:AN18 AR7:AR18 AB7:AB18 AH7:AH18">
    <cfRule type="containsText" dxfId="699" priority="28" stopIfTrue="1" operator="containsText" text="Première">
      <formula>NOT(ISERROR(SEARCH("Première",AB7)))</formula>
    </cfRule>
  </conditionalFormatting>
  <conditionalFormatting sqref="AN7:AN18 AR7:AR18 AH7:AH18">
    <cfRule type="expression" dxfId="698" priority="7" stopIfTrue="1">
      <formula>ISTEXT(AH7)</formula>
    </cfRule>
  </conditionalFormatting>
  <conditionalFormatting sqref="AN7:AN18 AR7:AR18">
    <cfRule type="expression" dxfId="697" priority="4" stopIfTrue="1">
      <formula>ISTEXT(AN7)</formula>
    </cfRule>
    <cfRule type="expression" dxfId="696" priority="5">
      <formula>FIND("Agir",#REF!)</formula>
    </cfRule>
    <cfRule type="expression" dxfId="695" priority="6">
      <formula>FIND("Réagir",#REF!)</formula>
    </cfRule>
    <cfRule type="expression" dxfId="694" priority="27">
      <formula>FIND("Réagir",#REF!)</formula>
    </cfRule>
    <cfRule type="expression" dxfId="693" priority="26">
      <formula>FIND("Agir",#REF!)</formula>
    </cfRule>
  </conditionalFormatting>
  <conditionalFormatting sqref="AR7:AR18 AN7:AN18">
    <cfRule type="expression" dxfId="692" priority="25" stopIfTrue="1">
      <formula>ISTEXT(AN7)</formula>
    </cfRule>
  </conditionalFormatting>
  <conditionalFormatting sqref="AR7:AR18">
    <cfRule type="expression" dxfId="691" priority="13" stopIfTrue="1">
      <formula>ISTEXT(AR7)</formula>
    </cfRule>
    <cfRule type="expression" dxfId="690" priority="14">
      <formula>FIND("Agir",AW7)</formula>
    </cfRule>
    <cfRule type="expression" dxfId="689" priority="15">
      <formula>FIND("Réagir",AW7)</formula>
    </cfRule>
    <cfRule type="expression" dxfId="688" priority="22" stopIfTrue="1">
      <formula>ISTEXT(AR7)</formula>
    </cfRule>
    <cfRule type="expression" dxfId="687" priority="23">
      <formula>FIND("Agir",AW7)</formula>
    </cfRule>
    <cfRule type="expression" dxfId="686" priority="24">
      <formula>FIND("Réagir",AW7)</formula>
    </cfRule>
  </conditionalFormatting>
  <conditionalFormatting sqref="AR15:AR18">
    <cfRule type="expression" dxfId="685" priority="16" stopIfTrue="1">
      <formula>ISTEXT(AR15)</formula>
    </cfRule>
    <cfRule type="expression" dxfId="684" priority="17">
      <formula>FIND("Agir",AW15)</formula>
    </cfRule>
    <cfRule type="expression" dxfId="683" priority="18">
      <formula>FIND("Réagir",AW15)</formula>
    </cfRule>
  </conditionalFormatting>
  <conditionalFormatting sqref="AW7:AW18">
    <cfRule type="expression" dxfId="682" priority="353">
      <formula>FIND("Réagir",#REF!)</formula>
    </cfRule>
    <cfRule type="expression" dxfId="681" priority="388">
      <formula>FIND("Réagir",#REF!)</formula>
    </cfRule>
    <cfRule type="expression" dxfId="680" priority="387">
      <formula>FIND("Agir",#REF!)</formula>
    </cfRule>
    <cfRule type="expression" dxfId="679" priority="386" stopIfTrue="1">
      <formula>ISTEXT(AW7)</formula>
    </cfRule>
    <cfRule type="expression" dxfId="678" priority="351" stopIfTrue="1">
      <formula>ISTEXT(AW7)</formula>
    </cfRule>
    <cfRule type="expression" dxfId="677" priority="356">
      <formula>FIND("Réagir",#REF!)</formula>
    </cfRule>
    <cfRule type="expression" dxfId="676" priority="355">
      <formula>FIND("Agir",#REF!)</formula>
    </cfRule>
    <cfRule type="expression" dxfId="675" priority="354" stopIfTrue="1">
      <formula>ISTEXT(AW7)</formula>
    </cfRule>
    <cfRule type="expression" dxfId="674" priority="352">
      <formula>FIND("Agir",#REF!)</formula>
    </cfRule>
  </conditionalFormatting>
  <conditionalFormatting sqref="AW7:AX18">
    <cfRule type="expression" dxfId="673" priority="343">
      <formula>FIND("Agir",#REF!)</formula>
    </cfRule>
    <cfRule type="expression" dxfId="672" priority="344">
      <formula>FIND("Réagir",#REF!)</formula>
    </cfRule>
  </conditionalFormatting>
  <conditionalFormatting sqref="AW7:AZ18 J7:J18">
    <cfRule type="containsText" dxfId="671" priority="462" stopIfTrue="1" operator="containsText" text="Première">
      <formula>NOT(ISERROR(SEARCH("Première",J7)))</formula>
    </cfRule>
  </conditionalFormatting>
  <conditionalFormatting sqref="AW7:AZ18">
    <cfRule type="expression" dxfId="670" priority="342" stopIfTrue="1">
      <formula>ISTEXT(AW7)</formula>
    </cfRule>
  </conditionalFormatting>
  <conditionalFormatting sqref="AX4:AY4">
    <cfRule type="containsText" dxfId="669" priority="42" stopIfTrue="1" operator="containsText" text="Première">
      <formula>NOT(ISERROR(SEARCH("Première",AX4)))</formula>
    </cfRule>
    <cfRule type="containsText" dxfId="668" priority="43" stopIfTrue="1" operator="containsText" text="Seconde">
      <formula>NOT(ISERROR(SEARCH("Seconde",AX4)))</formula>
    </cfRule>
    <cfRule type="containsText" dxfId="667" priority="44" stopIfTrue="1" operator="containsText" text="Terme">
      <formula>NOT(ISERROR(SEARCH("Terme",AX4)))</formula>
    </cfRule>
  </conditionalFormatting>
  <conditionalFormatting sqref="AY7:AZ18">
    <cfRule type="expression" dxfId="666" priority="391">
      <formula>FIND("Réagir",#REF!)</formula>
    </cfRule>
    <cfRule type="expression" dxfId="665" priority="390">
      <formula>FIND("Agir",#REF!)</formula>
    </cfRule>
  </conditionalFormatting>
  <dataValidations count="4">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G7:G18" xr:uid="{00000000-0002-0000-1000-000000000000}">
      <formula1>$N$1:$Q$1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F7:F18" xr:uid="{00000000-0002-0000-1000-000001000000}">
      <formula1>$M$1:$P$1</formula1>
    </dataValidation>
    <dataValidation type="list" allowBlank="1" showInputMessage="1" showErrorMessage="1" errorTitle="Valeur invalide" error="La valeur doit être contenue entre 1 et 4" promptTitle="Compétences" prompt="Valeur comprise entre 1 et 5_x000a_Les compétences pour cette cible sont : _x000a_1 - Secteur publique échelle nationale_x000a_2 - Secteur public à l’échelle locale._x000a_3 - Secteur public (nationale et locale)_x000a_4 - Partagée entre les secteurs public et privé_x000a_5. Secteur privé." sqref="I18" xr:uid="{00000000-0002-0000-1000-000002000000}">
      <formula1>$N$1:$Q$1</formula1>
    </dataValidation>
    <dataValidation type="list" allowBlank="1" showInputMessage="1" showErrorMessage="1" errorTitle="Valeur invalide" error="La valeur doit être contenue entre 1 et 4" promptTitle="Compétences" prompt="Valeur comprise entre 1 et 5_x000a_Les compétences pour cette cible sont : _x000a_1 - Secteur publique échelle nationale_x000a_2 - Secteur public à l’échelle locale._x000a_3 - Secteur public (nationale et locale)_x000a_4 - Partagée entre les secteurs public et privé_x000a_5. Secteur privé." sqref="I7:I17" xr:uid="{57F96850-8DEC-45A5-A4DF-69E33A74C240}">
      <formula1>$N$1:$R$1</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5BF9F-5BF2-4491-A068-83F93E158CD0}">
  <sheetPr>
    <tabColor rgb="FFFFFF00"/>
  </sheetPr>
  <dimension ref="A1:AK10"/>
  <sheetViews>
    <sheetView topLeftCell="A41" zoomScale="120" zoomScaleNormal="120" workbookViewId="0">
      <selection sqref="A1:XFD1048576"/>
    </sheetView>
  </sheetViews>
  <sheetFormatPr baseColWidth="10" defaultColWidth="11.5" defaultRowHeight="13"/>
  <cols>
    <col min="1" max="37" width="11.5" style="1"/>
  </cols>
  <sheetData>
    <row r="1" spans="1:13">
      <c r="A1" s="1" t="s">
        <v>2</v>
      </c>
    </row>
    <row r="10" spans="1:13">
      <c r="M10" s="1" t="s">
        <v>2</v>
      </c>
    </row>
  </sheetData>
  <pageMargins left="0.7" right="0.7" top="0.75" bottom="0.75" header="0.3" footer="0.3"/>
  <pageSetup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AZ18"/>
  <sheetViews>
    <sheetView topLeftCell="C15" zoomScale="150" zoomScaleNormal="150" workbookViewId="0">
      <selection activeCell="D18" sqref="D18"/>
    </sheetView>
  </sheetViews>
  <sheetFormatPr baseColWidth="10" defaultColWidth="10.5" defaultRowHeight="12"/>
  <cols>
    <col min="1" max="1" width="1.5" style="100" customWidth="1"/>
    <col min="2" max="2" width="10.83203125" style="141" customWidth="1"/>
    <col min="3" max="4" width="83" style="142" customWidth="1"/>
    <col min="5" max="5" width="46" style="143" customWidth="1"/>
    <col min="6" max="6" width="9.83203125" style="100" customWidth="1"/>
    <col min="7" max="7" width="9.83203125" style="144" customWidth="1"/>
    <col min="8" max="8" width="46" style="143" customWidth="1"/>
    <col min="9" max="9" width="8.83203125" style="143" customWidth="1"/>
    <col min="10" max="10" width="45.5" style="143" customWidth="1"/>
    <col min="11" max="11" width="20.5" style="143" customWidth="1"/>
    <col min="12" max="27" width="5.5" style="100" hidden="1" customWidth="1"/>
    <col min="28" max="28" width="20.5" style="143" hidden="1" customWidth="1"/>
    <col min="29" max="33" width="10.5" style="100" hidden="1" customWidth="1"/>
    <col min="34" max="34" width="20.5" style="143" hidden="1" customWidth="1"/>
    <col min="35" max="39" width="10.5" style="100" hidden="1" customWidth="1"/>
    <col min="40" max="40" width="20.5" style="143" hidden="1" customWidth="1"/>
    <col min="41" max="43" width="10.5" style="100" hidden="1" customWidth="1"/>
    <col min="44" max="44" width="20.5" style="143" hidden="1" customWidth="1"/>
    <col min="45" max="48" width="10.5" style="100" hidden="1" customWidth="1"/>
    <col min="49" max="49" width="20.5" style="143" hidden="1" customWidth="1"/>
    <col min="50" max="51" width="45.5" style="143" customWidth="1"/>
    <col min="52" max="52" width="45.5" style="143" hidden="1" customWidth="1"/>
    <col min="53" max="16384" width="10.5" style="100"/>
  </cols>
  <sheetData>
    <row r="1" spans="1:52" s="95" customFormat="1" ht="14" thickBot="1">
      <c r="B1" s="96"/>
      <c r="C1" s="97"/>
      <c r="D1" s="97"/>
      <c r="E1" s="98"/>
      <c r="G1" s="99"/>
      <c r="H1" s="98"/>
      <c r="I1" s="98"/>
      <c r="J1" s="98"/>
      <c r="K1" s="98"/>
      <c r="M1" s="95">
        <v>0</v>
      </c>
      <c r="N1" s="95">
        <v>1</v>
      </c>
      <c r="O1" s="95">
        <v>2</v>
      </c>
      <c r="P1" s="95">
        <v>3</v>
      </c>
      <c r="Q1" s="95">
        <v>4</v>
      </c>
      <c r="R1" s="95">
        <v>5</v>
      </c>
      <c r="AB1" s="62"/>
      <c r="AH1" s="62"/>
      <c r="AN1" s="62"/>
      <c r="AR1" s="62"/>
      <c r="AW1" s="62"/>
      <c r="AX1" s="98"/>
      <c r="AY1" s="98"/>
      <c r="AZ1" s="98"/>
    </row>
    <row r="2" spans="1:52" s="95" customFormat="1" ht="80.25" customHeight="1" thickBot="1">
      <c r="B2" s="676" t="s">
        <v>378</v>
      </c>
      <c r="C2" s="677"/>
      <c r="D2" s="677"/>
      <c r="E2" s="677" t="s">
        <v>379</v>
      </c>
      <c r="F2" s="677"/>
      <c r="G2" s="677"/>
      <c r="H2" s="678"/>
      <c r="I2" s="98"/>
      <c r="J2" s="98"/>
      <c r="K2" s="98"/>
      <c r="AB2" s="98"/>
      <c r="AH2" s="98"/>
      <c r="AN2" s="98"/>
      <c r="AR2" s="98"/>
      <c r="AW2" s="98"/>
      <c r="AX2" s="98"/>
      <c r="AY2" s="98"/>
      <c r="AZ2" s="98"/>
    </row>
    <row r="3" spans="1:52" s="95" customFormat="1" ht="17" thickBot="1">
      <c r="B3" s="682"/>
      <c r="C3" s="683"/>
      <c r="D3" s="683"/>
      <c r="E3" s="683"/>
      <c r="F3" s="683"/>
      <c r="G3" s="683"/>
      <c r="H3" s="683"/>
      <c r="I3" s="683"/>
      <c r="J3" s="683"/>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4"/>
      <c r="AP3" s="684"/>
      <c r="AQ3" s="684"/>
      <c r="AR3" s="684"/>
      <c r="AS3" s="684"/>
      <c r="AT3" s="684"/>
      <c r="AU3" s="684"/>
      <c r="AV3" s="684"/>
      <c r="AW3" s="684"/>
      <c r="AX3" s="683"/>
      <c r="AY3" s="683"/>
      <c r="AZ3" s="685"/>
    </row>
    <row r="4" spans="1:52" ht="21.75" customHeight="1">
      <c r="A4" s="95"/>
      <c r="B4" s="686"/>
      <c r="C4" s="687"/>
      <c r="D4" s="396"/>
      <c r="E4" s="690" t="s">
        <v>46</v>
      </c>
      <c r="F4" s="691"/>
      <c r="G4" s="692" t="s">
        <v>47</v>
      </c>
      <c r="H4" s="693"/>
      <c r="I4" s="694" t="s">
        <v>48</v>
      </c>
      <c r="J4" s="695"/>
      <c r="K4" s="178" t="s">
        <v>49</v>
      </c>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6"/>
      <c r="AX4" s="187"/>
      <c r="AY4" s="696" t="s">
        <v>50</v>
      </c>
      <c r="AZ4" s="697"/>
    </row>
    <row r="5" spans="1:52" s="117" customFormat="1" ht="168" customHeight="1" thickBot="1">
      <c r="A5" s="101"/>
      <c r="B5" s="688"/>
      <c r="C5" s="689"/>
      <c r="D5" s="434" t="s">
        <v>51</v>
      </c>
      <c r="E5" s="102" t="s">
        <v>52</v>
      </c>
      <c r="F5" s="103" t="s">
        <v>46</v>
      </c>
      <c r="G5" s="104" t="s">
        <v>47</v>
      </c>
      <c r="H5" s="105" t="s">
        <v>53</v>
      </c>
      <c r="I5" s="106" t="s">
        <v>54</v>
      </c>
      <c r="J5" s="107" t="s">
        <v>55</v>
      </c>
      <c r="K5" s="108" t="s">
        <v>56</v>
      </c>
      <c r="L5" s="109" t="s">
        <v>57</v>
      </c>
      <c r="M5" s="63" t="s">
        <v>5</v>
      </c>
      <c r="N5" s="64" t="s">
        <v>17</v>
      </c>
      <c r="O5" s="65" t="s">
        <v>24</v>
      </c>
      <c r="P5" s="66" t="s">
        <v>31</v>
      </c>
      <c r="Q5" s="67" t="s">
        <v>36</v>
      </c>
      <c r="R5" s="68" t="s">
        <v>41</v>
      </c>
      <c r="S5" s="69" t="s">
        <v>44</v>
      </c>
      <c r="T5" s="110" t="s">
        <v>58</v>
      </c>
      <c r="U5" s="110" t="s">
        <v>59</v>
      </c>
      <c r="V5" s="110" t="s">
        <v>60</v>
      </c>
      <c r="W5" s="110" t="s">
        <v>7</v>
      </c>
      <c r="X5" s="110" t="s">
        <v>18</v>
      </c>
      <c r="Y5" s="110" t="s">
        <v>19</v>
      </c>
      <c r="Z5" s="110" t="s">
        <v>32</v>
      </c>
      <c r="AA5" s="110" t="s">
        <v>8</v>
      </c>
      <c r="AB5" s="111" t="s">
        <v>6</v>
      </c>
      <c r="AC5" s="112" t="s">
        <v>61</v>
      </c>
      <c r="AD5" s="112" t="s">
        <v>62</v>
      </c>
      <c r="AE5" s="112" t="s">
        <v>20</v>
      </c>
      <c r="AF5" s="112" t="s">
        <v>37</v>
      </c>
      <c r="AG5" s="112" t="s">
        <v>38</v>
      </c>
      <c r="AH5" s="111" t="s">
        <v>9</v>
      </c>
      <c r="AI5" s="112" t="s">
        <v>63</v>
      </c>
      <c r="AJ5" s="112" t="s">
        <v>64</v>
      </c>
      <c r="AK5" s="112" t="s">
        <v>65</v>
      </c>
      <c r="AL5" s="112" t="s">
        <v>66</v>
      </c>
      <c r="AM5" s="112" t="s">
        <v>67</v>
      </c>
      <c r="AN5" s="111" t="s">
        <v>68</v>
      </c>
      <c r="AO5" s="112" t="s">
        <v>69</v>
      </c>
      <c r="AP5" s="112" t="s">
        <v>70</v>
      </c>
      <c r="AQ5" s="112" t="s">
        <v>71</v>
      </c>
      <c r="AR5" s="111" t="s">
        <v>72</v>
      </c>
      <c r="AS5" s="112" t="s">
        <v>73</v>
      </c>
      <c r="AT5" s="112" t="s">
        <v>74</v>
      </c>
      <c r="AU5" s="112" t="s">
        <v>75</v>
      </c>
      <c r="AV5" s="112" t="s">
        <v>76</v>
      </c>
      <c r="AW5" s="113" t="s">
        <v>77</v>
      </c>
      <c r="AX5" s="114" t="s">
        <v>78</v>
      </c>
      <c r="AY5" s="115" t="s">
        <v>79</v>
      </c>
      <c r="AZ5" s="116" t="s">
        <v>80</v>
      </c>
    </row>
    <row r="6" spans="1:52" s="146" customFormat="1" ht="31.5" customHeight="1" thickBot="1">
      <c r="A6" s="145"/>
      <c r="B6" s="715" t="s">
        <v>81</v>
      </c>
      <c r="C6" s="713"/>
      <c r="D6" s="713"/>
      <c r="E6" s="713"/>
      <c r="F6" s="713"/>
      <c r="G6" s="713"/>
      <c r="H6" s="713"/>
      <c r="I6" s="713"/>
      <c r="J6" s="713"/>
      <c r="K6" s="713"/>
      <c r="L6" s="713"/>
      <c r="M6" s="713"/>
      <c r="N6" s="713"/>
      <c r="O6" s="713"/>
      <c r="P6" s="713"/>
      <c r="Q6" s="713"/>
      <c r="R6" s="713"/>
      <c r="S6" s="713"/>
      <c r="T6" s="713"/>
      <c r="U6" s="713"/>
      <c r="V6" s="713"/>
      <c r="W6" s="713"/>
      <c r="X6" s="713"/>
      <c r="Y6" s="713"/>
      <c r="Z6" s="713"/>
      <c r="AA6" s="713"/>
      <c r="AB6" s="713"/>
      <c r="AC6" s="713"/>
      <c r="AD6" s="713"/>
      <c r="AE6" s="713"/>
      <c r="AF6" s="713"/>
      <c r="AG6" s="713"/>
      <c r="AH6" s="713"/>
      <c r="AI6" s="713"/>
      <c r="AJ6" s="713"/>
      <c r="AK6" s="713"/>
      <c r="AL6" s="713"/>
      <c r="AM6" s="713"/>
      <c r="AN6" s="713"/>
      <c r="AO6" s="713"/>
      <c r="AP6" s="713"/>
      <c r="AQ6" s="713"/>
      <c r="AR6" s="713"/>
      <c r="AS6" s="713"/>
      <c r="AT6" s="713"/>
      <c r="AU6" s="713"/>
      <c r="AV6" s="713"/>
      <c r="AW6" s="713"/>
      <c r="AX6" s="713"/>
      <c r="AY6" s="713"/>
      <c r="AZ6" s="714"/>
    </row>
    <row r="7" spans="1:52" s="122" customFormat="1" ht="114" customHeight="1">
      <c r="A7" s="121"/>
      <c r="B7" s="607">
        <v>16.100000000000001</v>
      </c>
      <c r="C7" s="645" t="s">
        <v>380</v>
      </c>
      <c r="D7" s="646"/>
      <c r="E7" s="628"/>
      <c r="F7" s="596"/>
      <c r="G7" s="596"/>
      <c r="H7" s="596"/>
      <c r="I7" s="596"/>
      <c r="J7" s="596"/>
      <c r="K7" s="597" t="str">
        <f t="shared" ref="K7:K18" si="0">T7</f>
        <v/>
      </c>
      <c r="L7" s="598">
        <f t="shared" ref="L7:L16" si="1">F7*10+G7</f>
        <v>0</v>
      </c>
      <c r="M7" s="598" t="b">
        <f t="shared" ref="M7:M16" si="2">OR(L7=31)</f>
        <v>0</v>
      </c>
      <c r="N7" s="598" t="b">
        <f t="shared" ref="N7:N16" si="3">OR(L7=21,L7=32)</f>
        <v>0</v>
      </c>
      <c r="O7" s="598" t="b">
        <f t="shared" ref="O7:O16" si="4">OR(L7=22,L7=33)</f>
        <v>0</v>
      </c>
      <c r="P7" s="598" t="b">
        <f t="shared" ref="P7:P16" si="5">OR(L7=11,L7=12)</f>
        <v>0</v>
      </c>
      <c r="Q7" s="598" t="b">
        <f t="shared" ref="Q7:Q16" si="6">OR(L7=23,L7=34)</f>
        <v>0</v>
      </c>
      <c r="R7" s="598" t="b">
        <f t="shared" ref="R7:R16" si="7">OR(L7=13,L7=14,L7=24)</f>
        <v>0</v>
      </c>
      <c r="S7" s="598" t="b">
        <f t="shared" ref="S7:S16" si="8">OR(L7=1,L7=2,L7=3,L7=4)</f>
        <v>0</v>
      </c>
      <c r="T7" s="599" t="str">
        <f t="shared" ref="T7:T16" si="9">IF(COUNTA(F7:G7)&lt;2,"",(IF(M7=TRUE,$M$5,IF(N7=TRUE,$N$5,IF(O7=TRUE,$O$5,IF(P7=TRUE,$P$5,IF(Q7=TRUE,$Q$5,IF(R7=TRUE,$R$5,IF(S7=TRUE,$S$5,0)))))))))</f>
        <v/>
      </c>
      <c r="U7" s="600" t="str">
        <f t="shared" ref="U7:U16" si="10">IF(COUNTA(F7:G7)&lt;2,"",(IF(M7=TRUE,6,IF(N7=TRUE,5,IF(O7=TRUE,4,IF(P7=TRUE,3,IF(Q7=TRUE,2,IF(R7=TRUE,1,IF(S7=TRUE,0,0)))))))))</f>
        <v/>
      </c>
      <c r="V7" s="598" t="e">
        <f t="shared" ref="V7:V16" si="11">U7*10+I7</f>
        <v>#VALUE!</v>
      </c>
      <c r="W7" s="598" t="e">
        <f t="shared" ref="W7:W16" si="12">OR(V7=61,V7=62,V7=63)</f>
        <v>#VALUE!</v>
      </c>
      <c r="X7" s="598" t="e">
        <f t="shared" ref="X7:X16" si="13">OR(V7=51,V7=52)</f>
        <v>#VALUE!</v>
      </c>
      <c r="Y7" s="598" t="e">
        <f t="shared" ref="Y7:Y16" si="14">OR(V7=31,V7=41,V7=42,V7=53)</f>
        <v>#VALUE!</v>
      </c>
      <c r="Z7" s="598" t="e">
        <f t="shared" ref="Z7:Z16" si="15">OR(V7=21,V7=32)</f>
        <v>#VALUE!</v>
      </c>
      <c r="AA7" s="598" t="e">
        <f t="shared" ref="AA7:AA16" si="16">AND(W7=FALSE,X7=FALSE,Y7=FALSE,Z7=FALSE)</f>
        <v>#VALUE!</v>
      </c>
      <c r="AB7" s="597" t="str">
        <f>IF(COUNTA(F7:G7:I7)&lt;3,"",(IF(W7=TRUE,$W$5,IF(X7=TRUE,$X$5,IF(Y7=TRUE,$Y$5,IF(Z7=TRUE,$Z$5,"Non"))))))</f>
        <v/>
      </c>
      <c r="AC7" s="598" t="e">
        <f t="shared" ref="AC7:AC16" si="17">OR(V7=61,V7=62,V7=51,V7=52)</f>
        <v>#VALUE!</v>
      </c>
      <c r="AD7" s="598" t="e">
        <f t="shared" ref="AD7:AD16" si="18">OR(V7=41,V7=42)</f>
        <v>#VALUE!</v>
      </c>
      <c r="AE7" s="598" t="e">
        <f t="shared" ref="AE7:AE16" si="19">OR(V7=31,V7=32,V7=63,V7=64,V7=53,V7=54,)</f>
        <v>#VALUE!</v>
      </c>
      <c r="AF7" s="598" t="e">
        <f t="shared" ref="AF7:AF16" si="20">OR(V7=21,V7=22,)</f>
        <v>#VALUE!</v>
      </c>
      <c r="AG7" s="598" t="e">
        <f t="shared" ref="AG7:AG16" si="21">OR(V7=11,V7=12,V7=13,V7=23,)</f>
        <v>#VALUE!</v>
      </c>
      <c r="AH7" s="597" t="str">
        <f>IF(COUNTA(F7:G7:I7)&lt;3,"",(IF(AC7=TRUE,$AC$5,IF(AD7=TRUE,$AD$5,IF(AE7=TRUE,$AE$5,IF(AF7=TRUE,$AF$5,IF(AG7=TRUE,$AG$5,"Aucune")))))))</f>
        <v/>
      </c>
      <c r="AI7" s="598" t="e">
        <f t="shared" ref="AI7:AI16" si="22">OR(V7=62,V7=52,V7=42)</f>
        <v>#VALUE!</v>
      </c>
      <c r="AJ7" s="598" t="e">
        <f t="shared" ref="AJ7:AJ16" si="23">OR(V7=63,V7=53,V7=43,V7=64,V7=54)</f>
        <v>#VALUE!</v>
      </c>
      <c r="AK7" s="598" t="e">
        <f t="shared" ref="AK7:AL16" si="24">OR(V7=61,V7=51,V7=41)</f>
        <v>#VALUE!</v>
      </c>
      <c r="AL7" s="598" t="e">
        <f t="shared" si="24"/>
        <v>#VALUE!</v>
      </c>
      <c r="AM7" s="598" t="e">
        <f t="shared" ref="AM7:AM16" si="25">OR(V7=22,V7=23,V7=24,V7=12,V7=13,V7=14)</f>
        <v>#VALUE!</v>
      </c>
      <c r="AN7" s="597" t="str">
        <f>IF(COUNTA(F7:G7:I7)&lt;3,"",(IF(AI7=TRUE,$AI$5,IF(AJ7=TRUE,$AJ$5,IF(AK7=TRUE,$AK$5,IF(AL7=TRUE,$AL$5,IF(AM7=TRUE,$AM$5,"Aucune")))))))</f>
        <v/>
      </c>
      <c r="AO7" s="598" t="e">
        <f t="shared" ref="AO7:AO16" si="26">OR(V7=61,V7=62,V7=63,V7=51,V7=52,V7=53)</f>
        <v>#VALUE!</v>
      </c>
      <c r="AP7" s="598" t="e">
        <f t="shared" ref="AP7:AP16" si="27">OR(V7=41,V7=42,V7=43,V7=31,V7=32,V7=33)</f>
        <v>#VALUE!</v>
      </c>
      <c r="AQ7" s="598" t="e">
        <f t="shared" ref="AQ7:AQ16" si="28">OR(V7=21,V7=22,V7=23,V7=11,V7=12,V7=13)</f>
        <v>#VALUE!</v>
      </c>
      <c r="AR7" s="597" t="str">
        <f>IF(COUNTA(F7:G7:I7)&lt;3,"",(IF(AO7=TRUE,$AO$5,IF(AP7=TRUE,$AP$5,IF(AQ7=TRUE,$AQ$5,"Aucune action requise")))))</f>
        <v/>
      </c>
      <c r="AS7" s="598" t="e">
        <f t="shared" ref="AS7:AS16" si="29">OR(V7=61,V7=51,V7=41,V7=31,V7=21)</f>
        <v>#VALUE!</v>
      </c>
      <c r="AT7" s="598" t="e">
        <f t="shared" ref="AT7:AT16" si="30">OR(V7=62,V7=52,V7=42,V7=32,V7=22,V7=63,V7=53)</f>
        <v>#VALUE!</v>
      </c>
      <c r="AU7" s="598" t="e">
        <f t="shared" ref="AU7:AU16" si="31">OR(V7=43,V7=33,V7=23,V7=34,V7=24)</f>
        <v>#VALUE!</v>
      </c>
      <c r="AV7" s="598" t="e">
        <f t="shared" ref="AV7:AV16" si="32">OR(V7=64,V7=54,V7=44)</f>
        <v>#VALUE!</v>
      </c>
      <c r="AW7" s="597" t="str">
        <f>IF(COUNTA(F7:G7:I7)&lt;3,"",(IF(AS7=TRUE,$AS$5,IF(AT7=TRUE,$AT$5,IF(AU7=TRUE,$AU$5,IF(AV7=TRUE,$AV$5,"Aucun"))))))</f>
        <v/>
      </c>
      <c r="AX7" s="597"/>
      <c r="AY7" s="601"/>
      <c r="AZ7" s="157"/>
    </row>
    <row r="8" spans="1:52" s="122" customFormat="1" ht="114" customHeight="1">
      <c r="A8" s="121"/>
      <c r="B8" s="607">
        <v>16.2</v>
      </c>
      <c r="C8" s="645" t="s">
        <v>381</v>
      </c>
      <c r="D8" s="646"/>
      <c r="E8" s="628"/>
      <c r="F8" s="596"/>
      <c r="G8" s="596"/>
      <c r="H8" s="596"/>
      <c r="I8" s="596"/>
      <c r="J8" s="596"/>
      <c r="K8" s="597" t="str">
        <f t="shared" si="0"/>
        <v/>
      </c>
      <c r="L8" s="598">
        <f t="shared" si="1"/>
        <v>0</v>
      </c>
      <c r="M8" s="598" t="b">
        <f t="shared" si="2"/>
        <v>0</v>
      </c>
      <c r="N8" s="598" t="b">
        <f t="shared" si="3"/>
        <v>0</v>
      </c>
      <c r="O8" s="598" t="b">
        <f t="shared" si="4"/>
        <v>0</v>
      </c>
      <c r="P8" s="598" t="b">
        <f t="shared" si="5"/>
        <v>0</v>
      </c>
      <c r="Q8" s="598" t="b">
        <f t="shared" si="6"/>
        <v>0</v>
      </c>
      <c r="R8" s="598" t="b">
        <f t="shared" si="7"/>
        <v>0</v>
      </c>
      <c r="S8" s="598" t="b">
        <f t="shared" si="8"/>
        <v>0</v>
      </c>
      <c r="T8" s="599" t="str">
        <f t="shared" si="9"/>
        <v/>
      </c>
      <c r="U8" s="600" t="str">
        <f t="shared" si="10"/>
        <v/>
      </c>
      <c r="V8" s="598" t="e">
        <f t="shared" si="11"/>
        <v>#VALUE!</v>
      </c>
      <c r="W8" s="598" t="e">
        <f t="shared" si="12"/>
        <v>#VALUE!</v>
      </c>
      <c r="X8" s="598" t="e">
        <f t="shared" si="13"/>
        <v>#VALUE!</v>
      </c>
      <c r="Y8" s="598" t="e">
        <f t="shared" si="14"/>
        <v>#VALUE!</v>
      </c>
      <c r="Z8" s="598" t="e">
        <f t="shared" si="15"/>
        <v>#VALUE!</v>
      </c>
      <c r="AA8" s="598" t="e">
        <f t="shared" si="16"/>
        <v>#VALUE!</v>
      </c>
      <c r="AB8" s="597" t="str">
        <f>IF(COUNTA(F8:G8:I8)&lt;3,"",(IF(W8=TRUE,$W$5,IF(X8=TRUE,$X$5,IF(Y8=TRUE,$Y$5,IF(Z8=TRUE,$Z$5,"Non"))))))</f>
        <v/>
      </c>
      <c r="AC8" s="598" t="e">
        <f t="shared" si="17"/>
        <v>#VALUE!</v>
      </c>
      <c r="AD8" s="598" t="e">
        <f t="shared" si="18"/>
        <v>#VALUE!</v>
      </c>
      <c r="AE8" s="598" t="e">
        <f t="shared" si="19"/>
        <v>#VALUE!</v>
      </c>
      <c r="AF8" s="598" t="e">
        <f t="shared" si="20"/>
        <v>#VALUE!</v>
      </c>
      <c r="AG8" s="598" t="e">
        <f t="shared" si="21"/>
        <v>#VALUE!</v>
      </c>
      <c r="AH8" s="597" t="str">
        <f>IF(COUNTA(F8:G8:I8)&lt;3,"",(IF(AC8=TRUE,$AC$5,IF(AD8=TRUE,$AD$5,IF(AE8=TRUE,$AE$5,IF(AF8=TRUE,$AF$5,IF(AG8=TRUE,$AG$5,"Aucune")))))))</f>
        <v/>
      </c>
      <c r="AI8" s="598" t="e">
        <f t="shared" si="22"/>
        <v>#VALUE!</v>
      </c>
      <c r="AJ8" s="598" t="e">
        <f t="shared" si="23"/>
        <v>#VALUE!</v>
      </c>
      <c r="AK8" s="598" t="e">
        <f t="shared" si="24"/>
        <v>#VALUE!</v>
      </c>
      <c r="AL8" s="598" t="e">
        <f t="shared" si="24"/>
        <v>#VALUE!</v>
      </c>
      <c r="AM8" s="598" t="e">
        <f t="shared" si="25"/>
        <v>#VALUE!</v>
      </c>
      <c r="AN8" s="597" t="str">
        <f>IF(COUNTA(F8:G8:I8)&lt;3,"",(IF(AI8=TRUE,$AI$5,IF(AJ8=TRUE,$AJ$5,IF(AK8=TRUE,$AK$5,IF(AL8=TRUE,$AL$5,IF(AM8=TRUE,$AM$5,"Aucune")))))))</f>
        <v/>
      </c>
      <c r="AO8" s="598" t="e">
        <f t="shared" si="26"/>
        <v>#VALUE!</v>
      </c>
      <c r="AP8" s="598" t="e">
        <f t="shared" si="27"/>
        <v>#VALUE!</v>
      </c>
      <c r="AQ8" s="598" t="e">
        <f t="shared" si="28"/>
        <v>#VALUE!</v>
      </c>
      <c r="AR8" s="597" t="str">
        <f>IF(COUNTA(F8:G8:I8)&lt;3,"",(IF(AO8=TRUE,$AO$5,IF(AP8=TRUE,$AP$5,IF(AQ8=TRUE,$AQ$5,"Aucune action requise")))))</f>
        <v/>
      </c>
      <c r="AS8" s="598" t="e">
        <f t="shared" si="29"/>
        <v>#VALUE!</v>
      </c>
      <c r="AT8" s="598" t="e">
        <f t="shared" si="30"/>
        <v>#VALUE!</v>
      </c>
      <c r="AU8" s="598" t="e">
        <f t="shared" si="31"/>
        <v>#VALUE!</v>
      </c>
      <c r="AV8" s="598" t="e">
        <f t="shared" si="32"/>
        <v>#VALUE!</v>
      </c>
      <c r="AW8" s="597"/>
      <c r="AX8" s="597"/>
      <c r="AY8" s="601"/>
      <c r="AZ8" s="157"/>
    </row>
    <row r="9" spans="1:52" s="122" customFormat="1" ht="114" customHeight="1">
      <c r="A9" s="121"/>
      <c r="B9" s="607">
        <v>16.3</v>
      </c>
      <c r="C9" s="645" t="s">
        <v>382</v>
      </c>
      <c r="D9" s="646"/>
      <c r="E9" s="628"/>
      <c r="F9" s="596"/>
      <c r="G9" s="596"/>
      <c r="H9" s="596"/>
      <c r="I9" s="596"/>
      <c r="J9" s="596"/>
      <c r="K9" s="597" t="str">
        <f t="shared" si="0"/>
        <v/>
      </c>
      <c r="L9" s="598">
        <f t="shared" si="1"/>
        <v>0</v>
      </c>
      <c r="M9" s="598" t="b">
        <f t="shared" si="2"/>
        <v>0</v>
      </c>
      <c r="N9" s="598" t="b">
        <f t="shared" si="3"/>
        <v>0</v>
      </c>
      <c r="O9" s="598" t="b">
        <f t="shared" si="4"/>
        <v>0</v>
      </c>
      <c r="P9" s="598" t="b">
        <f t="shared" si="5"/>
        <v>0</v>
      </c>
      <c r="Q9" s="598" t="b">
        <f t="shared" si="6"/>
        <v>0</v>
      </c>
      <c r="R9" s="598" t="b">
        <f t="shared" si="7"/>
        <v>0</v>
      </c>
      <c r="S9" s="598" t="b">
        <f t="shared" si="8"/>
        <v>0</v>
      </c>
      <c r="T9" s="599" t="str">
        <f t="shared" si="9"/>
        <v/>
      </c>
      <c r="U9" s="600" t="str">
        <f t="shared" si="10"/>
        <v/>
      </c>
      <c r="V9" s="598" t="e">
        <f t="shared" si="11"/>
        <v>#VALUE!</v>
      </c>
      <c r="W9" s="598" t="e">
        <f t="shared" si="12"/>
        <v>#VALUE!</v>
      </c>
      <c r="X9" s="598" t="e">
        <f t="shared" si="13"/>
        <v>#VALUE!</v>
      </c>
      <c r="Y9" s="598" t="e">
        <f t="shared" si="14"/>
        <v>#VALUE!</v>
      </c>
      <c r="Z9" s="598" t="e">
        <f t="shared" si="15"/>
        <v>#VALUE!</v>
      </c>
      <c r="AA9" s="598" t="e">
        <f t="shared" si="16"/>
        <v>#VALUE!</v>
      </c>
      <c r="AB9" s="597" t="str">
        <f>IF(COUNTA(F9:G9:I9)&lt;3,"",(IF(W9=TRUE,$W$5,IF(X9=TRUE,$X$5,IF(Y9=TRUE,$Y$5,IF(Z9=TRUE,$Z$5,"Non"))))))</f>
        <v/>
      </c>
      <c r="AC9" s="598" t="e">
        <f t="shared" si="17"/>
        <v>#VALUE!</v>
      </c>
      <c r="AD9" s="598" t="e">
        <f t="shared" si="18"/>
        <v>#VALUE!</v>
      </c>
      <c r="AE9" s="598" t="e">
        <f t="shared" si="19"/>
        <v>#VALUE!</v>
      </c>
      <c r="AF9" s="598" t="e">
        <f t="shared" si="20"/>
        <v>#VALUE!</v>
      </c>
      <c r="AG9" s="598" t="e">
        <f t="shared" si="21"/>
        <v>#VALUE!</v>
      </c>
      <c r="AH9" s="597" t="str">
        <f>IF(COUNTA(F9:G9:I9)&lt;3,"",(IF(AC9=TRUE,$AC$5,IF(AD9=TRUE,$AD$5,IF(AE9=TRUE,$AE$5,IF(AF9=TRUE,$AF$5,IF(AG9=TRUE,$AG$5,"Aucune")))))))</f>
        <v/>
      </c>
      <c r="AI9" s="598" t="e">
        <f t="shared" si="22"/>
        <v>#VALUE!</v>
      </c>
      <c r="AJ9" s="598" t="e">
        <f t="shared" si="23"/>
        <v>#VALUE!</v>
      </c>
      <c r="AK9" s="598" t="e">
        <f t="shared" si="24"/>
        <v>#VALUE!</v>
      </c>
      <c r="AL9" s="598" t="e">
        <f t="shared" si="24"/>
        <v>#VALUE!</v>
      </c>
      <c r="AM9" s="598" t="e">
        <f t="shared" si="25"/>
        <v>#VALUE!</v>
      </c>
      <c r="AN9" s="597" t="str">
        <f>IF(COUNTA(F9:G9:I9)&lt;3,"",(IF(AI9=TRUE,$AI$5,IF(AJ9=TRUE,$AJ$5,IF(AK9=TRUE,$AK$5,IF(AL9=TRUE,$AL$5,IF(AM9=TRUE,$AM$5,"Aucune")))))))</f>
        <v/>
      </c>
      <c r="AO9" s="598" t="e">
        <f t="shared" si="26"/>
        <v>#VALUE!</v>
      </c>
      <c r="AP9" s="598" t="e">
        <f t="shared" si="27"/>
        <v>#VALUE!</v>
      </c>
      <c r="AQ9" s="598" t="e">
        <f t="shared" si="28"/>
        <v>#VALUE!</v>
      </c>
      <c r="AR9" s="597" t="str">
        <f>IF(COUNTA(F9:G9:I9)&lt;3,"",(IF(AO9=TRUE,$AO$5,IF(AP9=TRUE,$AP$5,IF(AQ9=TRUE,$AQ$5,"Aucune action requise")))))</f>
        <v/>
      </c>
      <c r="AS9" s="598" t="e">
        <f t="shared" si="29"/>
        <v>#VALUE!</v>
      </c>
      <c r="AT9" s="598" t="e">
        <f t="shared" si="30"/>
        <v>#VALUE!</v>
      </c>
      <c r="AU9" s="598" t="e">
        <f t="shared" si="31"/>
        <v>#VALUE!</v>
      </c>
      <c r="AV9" s="598" t="e">
        <f t="shared" si="32"/>
        <v>#VALUE!</v>
      </c>
      <c r="AW9" s="597"/>
      <c r="AX9" s="597"/>
      <c r="AY9" s="601"/>
      <c r="AZ9" s="157"/>
    </row>
    <row r="10" spans="1:52" s="122" customFormat="1" ht="114" customHeight="1">
      <c r="A10" s="121"/>
      <c r="B10" s="607">
        <v>16.399999999999999</v>
      </c>
      <c r="C10" s="645" t="s">
        <v>383</v>
      </c>
      <c r="D10" s="646"/>
      <c r="E10" s="628"/>
      <c r="F10" s="596"/>
      <c r="G10" s="596"/>
      <c r="H10" s="596"/>
      <c r="I10" s="596"/>
      <c r="J10" s="596"/>
      <c r="K10" s="597" t="str">
        <f t="shared" si="0"/>
        <v/>
      </c>
      <c r="L10" s="598">
        <f t="shared" si="1"/>
        <v>0</v>
      </c>
      <c r="M10" s="598" t="b">
        <f t="shared" si="2"/>
        <v>0</v>
      </c>
      <c r="N10" s="598" t="b">
        <f t="shared" si="3"/>
        <v>0</v>
      </c>
      <c r="O10" s="598" t="b">
        <f t="shared" si="4"/>
        <v>0</v>
      </c>
      <c r="P10" s="598" t="b">
        <f t="shared" si="5"/>
        <v>0</v>
      </c>
      <c r="Q10" s="598" t="b">
        <f t="shared" si="6"/>
        <v>0</v>
      </c>
      <c r="R10" s="598" t="b">
        <f t="shared" si="7"/>
        <v>0</v>
      </c>
      <c r="S10" s="598" t="b">
        <f t="shared" si="8"/>
        <v>0</v>
      </c>
      <c r="T10" s="599" t="str">
        <f t="shared" si="9"/>
        <v/>
      </c>
      <c r="U10" s="600" t="str">
        <f t="shared" si="10"/>
        <v/>
      </c>
      <c r="V10" s="598" t="e">
        <f t="shared" si="11"/>
        <v>#VALUE!</v>
      </c>
      <c r="W10" s="598" t="e">
        <f t="shared" si="12"/>
        <v>#VALUE!</v>
      </c>
      <c r="X10" s="598" t="e">
        <f t="shared" si="13"/>
        <v>#VALUE!</v>
      </c>
      <c r="Y10" s="598" t="e">
        <f t="shared" si="14"/>
        <v>#VALUE!</v>
      </c>
      <c r="Z10" s="598" t="e">
        <f t="shared" si="15"/>
        <v>#VALUE!</v>
      </c>
      <c r="AA10" s="598" t="e">
        <f t="shared" si="16"/>
        <v>#VALUE!</v>
      </c>
      <c r="AB10" s="597" t="str">
        <f>IF(COUNTA(F10:G10:I10)&lt;3,"",(IF(W10=TRUE,$W$5,IF(X10=TRUE,$X$5,IF(Y10=TRUE,$Y$5,IF(Z10=TRUE,$Z$5,"Non"))))))</f>
        <v/>
      </c>
      <c r="AC10" s="598" t="e">
        <f t="shared" si="17"/>
        <v>#VALUE!</v>
      </c>
      <c r="AD10" s="598" t="e">
        <f t="shared" si="18"/>
        <v>#VALUE!</v>
      </c>
      <c r="AE10" s="598" t="e">
        <f t="shared" si="19"/>
        <v>#VALUE!</v>
      </c>
      <c r="AF10" s="598" t="e">
        <f t="shared" si="20"/>
        <v>#VALUE!</v>
      </c>
      <c r="AG10" s="598" t="e">
        <f t="shared" si="21"/>
        <v>#VALUE!</v>
      </c>
      <c r="AH10" s="597" t="str">
        <f>IF(COUNTA(F10:G10:I10)&lt;3,"",(IF(AC10=TRUE,$AC$5,IF(AD10=TRUE,$AD$5,IF(AE10=TRUE,$AE$5,IF(AF10=TRUE,$AF$5,IF(AG10=TRUE,$AG$5,"Aucune")))))))</f>
        <v/>
      </c>
      <c r="AI10" s="598" t="e">
        <f t="shared" si="22"/>
        <v>#VALUE!</v>
      </c>
      <c r="AJ10" s="598" t="e">
        <f t="shared" si="23"/>
        <v>#VALUE!</v>
      </c>
      <c r="AK10" s="598" t="e">
        <f t="shared" si="24"/>
        <v>#VALUE!</v>
      </c>
      <c r="AL10" s="598" t="e">
        <f t="shared" si="24"/>
        <v>#VALUE!</v>
      </c>
      <c r="AM10" s="598" t="e">
        <f t="shared" si="25"/>
        <v>#VALUE!</v>
      </c>
      <c r="AN10" s="597" t="str">
        <f>IF(COUNTA(F10:G10:I10)&lt;3,"",(IF(AI10=TRUE,$AI$5,IF(AJ10=TRUE,$AJ$5,IF(AK10=TRUE,$AK$5,IF(AL10=TRUE,$AL$5,IF(AM10=TRUE,$AM$5,"Aucune")))))))</f>
        <v/>
      </c>
      <c r="AO10" s="598" t="e">
        <f t="shared" si="26"/>
        <v>#VALUE!</v>
      </c>
      <c r="AP10" s="598" t="e">
        <f t="shared" si="27"/>
        <v>#VALUE!</v>
      </c>
      <c r="AQ10" s="598" t="e">
        <f t="shared" si="28"/>
        <v>#VALUE!</v>
      </c>
      <c r="AR10" s="597" t="str">
        <f>IF(COUNTA(F10:G10:I10)&lt;3,"",(IF(AO10=TRUE,$AO$5,IF(AP10=TRUE,$AP$5,IF(AQ10=TRUE,$AQ$5,"Aucune action requise")))))</f>
        <v/>
      </c>
      <c r="AS10" s="598" t="e">
        <f t="shared" si="29"/>
        <v>#VALUE!</v>
      </c>
      <c r="AT10" s="598" t="e">
        <f t="shared" si="30"/>
        <v>#VALUE!</v>
      </c>
      <c r="AU10" s="598" t="e">
        <f t="shared" si="31"/>
        <v>#VALUE!</v>
      </c>
      <c r="AV10" s="598" t="e">
        <f t="shared" si="32"/>
        <v>#VALUE!</v>
      </c>
      <c r="AW10" s="597"/>
      <c r="AX10" s="597"/>
      <c r="AY10" s="601"/>
      <c r="AZ10" s="157"/>
    </row>
    <row r="11" spans="1:52" s="122" customFormat="1" ht="17">
      <c r="A11" s="121"/>
      <c r="B11" s="127" t="s">
        <v>384</v>
      </c>
      <c r="C11" s="312" t="s">
        <v>385</v>
      </c>
      <c r="D11" s="458" t="s">
        <v>386</v>
      </c>
      <c r="E11" s="480"/>
      <c r="F11" s="31"/>
      <c r="G11" s="32"/>
      <c r="H11" s="32"/>
      <c r="I11" s="33"/>
      <c r="J11" s="33"/>
      <c r="K11" s="124" t="str">
        <f t="shared" si="0"/>
        <v/>
      </c>
      <c r="L11" s="280">
        <f t="shared" si="1"/>
        <v>0</v>
      </c>
      <c r="M11" s="280" t="b">
        <f t="shared" si="2"/>
        <v>0</v>
      </c>
      <c r="N11" s="280" t="b">
        <f t="shared" si="3"/>
        <v>0</v>
      </c>
      <c r="O11" s="280" t="b">
        <f t="shared" si="4"/>
        <v>0</v>
      </c>
      <c r="P11" s="280" t="b">
        <f t="shared" si="5"/>
        <v>0</v>
      </c>
      <c r="Q11" s="280" t="b">
        <f t="shared" si="6"/>
        <v>0</v>
      </c>
      <c r="R11" s="280" t="b">
        <f t="shared" si="7"/>
        <v>0</v>
      </c>
      <c r="S11" s="280" t="b">
        <f t="shared" si="8"/>
        <v>0</v>
      </c>
      <c r="T11" s="281" t="str">
        <f t="shared" si="9"/>
        <v/>
      </c>
      <c r="U11" s="282" t="str">
        <f t="shared" si="10"/>
        <v/>
      </c>
      <c r="V11" s="125" t="e">
        <f t="shared" si="11"/>
        <v>#VALUE!</v>
      </c>
      <c r="W11" s="280" t="e">
        <f t="shared" si="12"/>
        <v>#VALUE!</v>
      </c>
      <c r="X11" s="280" t="e">
        <f t="shared" si="13"/>
        <v>#VALUE!</v>
      </c>
      <c r="Y11" s="280" t="e">
        <f t="shared" si="14"/>
        <v>#VALUE!</v>
      </c>
      <c r="Z11" s="280" t="e">
        <f t="shared" si="15"/>
        <v>#VALUE!</v>
      </c>
      <c r="AA11" s="280" t="e">
        <f t="shared" si="16"/>
        <v>#VALUE!</v>
      </c>
      <c r="AB11" s="283" t="str">
        <f>IF(COUNTA(F11:G11:I11)&lt;3,"",(IF(W11=TRUE,$W$5,IF(X11=TRUE,$X$5,IF(Y11=TRUE,$Y$5,IF(Z11=TRUE,$Z$5,"Non"))))))</f>
        <v/>
      </c>
      <c r="AC11" s="280" t="e">
        <f t="shared" si="17"/>
        <v>#VALUE!</v>
      </c>
      <c r="AD11" s="280" t="e">
        <f t="shared" si="18"/>
        <v>#VALUE!</v>
      </c>
      <c r="AE11" s="280" t="e">
        <f t="shared" si="19"/>
        <v>#VALUE!</v>
      </c>
      <c r="AF11" s="280" t="e">
        <f t="shared" si="20"/>
        <v>#VALUE!</v>
      </c>
      <c r="AG11" s="280" t="e">
        <f t="shared" si="21"/>
        <v>#VALUE!</v>
      </c>
      <c r="AH11" s="283" t="str">
        <f>IF(COUNTA(F11:G11:I11)&lt;3,"",(IF(AC11=TRUE,$AC$5,IF(AD11=TRUE,$AD$5,IF(AE11=TRUE,$AE$5,IF(AF11=TRUE,$AF$5,IF(AG11=TRUE,$AG$5,"Aucune")))))))</f>
        <v/>
      </c>
      <c r="AI11" s="280" t="e">
        <f t="shared" si="22"/>
        <v>#VALUE!</v>
      </c>
      <c r="AJ11" s="280" t="e">
        <f t="shared" si="23"/>
        <v>#VALUE!</v>
      </c>
      <c r="AK11" s="280" t="e">
        <f t="shared" si="24"/>
        <v>#VALUE!</v>
      </c>
      <c r="AL11" s="280" t="e">
        <f t="shared" si="24"/>
        <v>#VALUE!</v>
      </c>
      <c r="AM11" s="280" t="e">
        <f t="shared" si="25"/>
        <v>#VALUE!</v>
      </c>
      <c r="AN11" s="283" t="str">
        <f>IF(COUNTA(F11:G11:I11)&lt;3,"",(IF(AI11=TRUE,$AI$5,IF(AJ11=TRUE,$AJ$5,IF(AK11=TRUE,$AK$5,IF(AL11=TRUE,$AL$5,IF(AM11=TRUE,$AM$5,"Aucune")))))))</f>
        <v/>
      </c>
      <c r="AO11" s="280" t="e">
        <f t="shared" si="26"/>
        <v>#VALUE!</v>
      </c>
      <c r="AP11" s="280" t="e">
        <f t="shared" si="27"/>
        <v>#VALUE!</v>
      </c>
      <c r="AQ11" s="280" t="e">
        <f t="shared" si="28"/>
        <v>#VALUE!</v>
      </c>
      <c r="AR11" s="283" t="str">
        <f>IF(COUNTA(F11:G11:I11)&lt;3,"",(IF(AO11=TRUE,$AO$5,IF(AP11=TRUE,$AP$5,IF(AQ11=TRUE,$AQ$5,"Aucune action requise")))))</f>
        <v/>
      </c>
      <c r="AS11" s="280" t="e">
        <f t="shared" si="29"/>
        <v>#VALUE!</v>
      </c>
      <c r="AT11" s="280" t="e">
        <f t="shared" si="30"/>
        <v>#VALUE!</v>
      </c>
      <c r="AU11" s="280" t="e">
        <f t="shared" si="31"/>
        <v>#VALUE!</v>
      </c>
      <c r="AV11" s="280" t="e">
        <f t="shared" si="32"/>
        <v>#VALUE!</v>
      </c>
      <c r="AW11" s="283"/>
      <c r="AX11" s="527"/>
      <c r="AY11" s="473"/>
      <c r="AZ11" s="157"/>
    </row>
    <row r="12" spans="1:52" s="122" customFormat="1" ht="114" customHeight="1">
      <c r="A12" s="121"/>
      <c r="B12" s="127">
        <v>16.600000000000001</v>
      </c>
      <c r="C12" s="312" t="s">
        <v>387</v>
      </c>
      <c r="D12" s="458" t="s">
        <v>388</v>
      </c>
      <c r="E12" s="480"/>
      <c r="F12" s="31"/>
      <c r="G12" s="32"/>
      <c r="H12" s="32"/>
      <c r="I12" s="33"/>
      <c r="J12" s="33"/>
      <c r="K12" s="124" t="str">
        <f t="shared" si="0"/>
        <v/>
      </c>
      <c r="L12" s="280">
        <f t="shared" si="1"/>
        <v>0</v>
      </c>
      <c r="M12" s="280" t="b">
        <f t="shared" si="2"/>
        <v>0</v>
      </c>
      <c r="N12" s="280" t="b">
        <f t="shared" si="3"/>
        <v>0</v>
      </c>
      <c r="O12" s="280" t="b">
        <f t="shared" si="4"/>
        <v>0</v>
      </c>
      <c r="P12" s="280" t="b">
        <f t="shared" si="5"/>
        <v>0</v>
      </c>
      <c r="Q12" s="280" t="b">
        <f t="shared" si="6"/>
        <v>0</v>
      </c>
      <c r="R12" s="280" t="b">
        <f t="shared" si="7"/>
        <v>0</v>
      </c>
      <c r="S12" s="280" t="b">
        <f t="shared" si="8"/>
        <v>0</v>
      </c>
      <c r="T12" s="281" t="str">
        <f t="shared" si="9"/>
        <v/>
      </c>
      <c r="U12" s="282" t="str">
        <f t="shared" si="10"/>
        <v/>
      </c>
      <c r="V12" s="125" t="e">
        <f t="shared" si="11"/>
        <v>#VALUE!</v>
      </c>
      <c r="W12" s="280" t="e">
        <f t="shared" si="12"/>
        <v>#VALUE!</v>
      </c>
      <c r="X12" s="280" t="e">
        <f t="shared" si="13"/>
        <v>#VALUE!</v>
      </c>
      <c r="Y12" s="280" t="e">
        <f t="shared" si="14"/>
        <v>#VALUE!</v>
      </c>
      <c r="Z12" s="280" t="e">
        <f t="shared" si="15"/>
        <v>#VALUE!</v>
      </c>
      <c r="AA12" s="280" t="e">
        <f t="shared" si="16"/>
        <v>#VALUE!</v>
      </c>
      <c r="AB12" s="283" t="str">
        <f>IF(COUNTA(F12:G12:I12)&lt;3,"",(IF(W12=TRUE,$W$5,IF(X12=TRUE,$X$5,IF(Y12=TRUE,$Y$5,IF(Z12=TRUE,$Z$5,"Non"))))))</f>
        <v/>
      </c>
      <c r="AC12" s="280" t="e">
        <f t="shared" si="17"/>
        <v>#VALUE!</v>
      </c>
      <c r="AD12" s="280" t="e">
        <f t="shared" si="18"/>
        <v>#VALUE!</v>
      </c>
      <c r="AE12" s="280" t="e">
        <f t="shared" si="19"/>
        <v>#VALUE!</v>
      </c>
      <c r="AF12" s="280" t="e">
        <f t="shared" si="20"/>
        <v>#VALUE!</v>
      </c>
      <c r="AG12" s="280" t="e">
        <f t="shared" si="21"/>
        <v>#VALUE!</v>
      </c>
      <c r="AH12" s="283" t="str">
        <f>IF(COUNTA(F12:G12:I12)&lt;3,"",(IF(AC12=TRUE,$AC$5,IF(AD12=TRUE,$AD$5,IF(AE12=TRUE,$AE$5,IF(AF12=TRUE,$AF$5,IF(AG12=TRUE,$AG$5,"Aucune")))))))</f>
        <v/>
      </c>
      <c r="AI12" s="280" t="e">
        <f t="shared" si="22"/>
        <v>#VALUE!</v>
      </c>
      <c r="AJ12" s="280" t="e">
        <f t="shared" si="23"/>
        <v>#VALUE!</v>
      </c>
      <c r="AK12" s="280" t="e">
        <f t="shared" si="24"/>
        <v>#VALUE!</v>
      </c>
      <c r="AL12" s="280" t="e">
        <f t="shared" si="24"/>
        <v>#VALUE!</v>
      </c>
      <c r="AM12" s="280" t="e">
        <f t="shared" si="25"/>
        <v>#VALUE!</v>
      </c>
      <c r="AN12" s="283" t="str">
        <f>IF(COUNTA(F12:G12:I12)&lt;3,"",(IF(AI12=TRUE,$AI$5,IF(AJ12=TRUE,$AJ$5,IF(AK12=TRUE,$AK$5,IF(AL12=TRUE,$AL$5,IF(AM12=TRUE,$AM$5,"Aucune")))))))</f>
        <v/>
      </c>
      <c r="AO12" s="280" t="e">
        <f t="shared" si="26"/>
        <v>#VALUE!</v>
      </c>
      <c r="AP12" s="280" t="e">
        <f t="shared" si="27"/>
        <v>#VALUE!</v>
      </c>
      <c r="AQ12" s="280" t="e">
        <f t="shared" si="28"/>
        <v>#VALUE!</v>
      </c>
      <c r="AR12" s="283" t="str">
        <f>IF(COUNTA(F12:G12:I12)&lt;3,"",(IF(AO12=TRUE,$AO$5,IF(AP12=TRUE,$AP$5,IF(AQ12=TRUE,$AQ$5,"Aucune action requise")))))</f>
        <v/>
      </c>
      <c r="AS12" s="280" t="e">
        <f t="shared" si="29"/>
        <v>#VALUE!</v>
      </c>
      <c r="AT12" s="280" t="e">
        <f t="shared" si="30"/>
        <v>#VALUE!</v>
      </c>
      <c r="AU12" s="280" t="e">
        <f t="shared" si="31"/>
        <v>#VALUE!</v>
      </c>
      <c r="AV12" s="280" t="e">
        <f t="shared" si="32"/>
        <v>#VALUE!</v>
      </c>
      <c r="AW12" s="283"/>
      <c r="AX12" s="527"/>
      <c r="AY12" s="473"/>
      <c r="AZ12" s="157"/>
    </row>
    <row r="13" spans="1:52" s="122" customFormat="1" ht="114" customHeight="1">
      <c r="A13" s="121"/>
      <c r="B13" s="127">
        <v>16.7</v>
      </c>
      <c r="C13" s="312" t="s">
        <v>389</v>
      </c>
      <c r="D13" s="312" t="s">
        <v>390</v>
      </c>
      <c r="E13" s="480"/>
      <c r="F13" s="31"/>
      <c r="G13" s="32"/>
      <c r="H13" s="32"/>
      <c r="I13" s="33"/>
      <c r="J13" s="33"/>
      <c r="K13" s="124" t="str">
        <f t="shared" si="0"/>
        <v/>
      </c>
      <c r="L13" s="280">
        <f>F13*10+G13</f>
        <v>0</v>
      </c>
      <c r="M13" s="280" t="b">
        <f t="shared" si="2"/>
        <v>0</v>
      </c>
      <c r="N13" s="280" t="b">
        <f t="shared" si="3"/>
        <v>0</v>
      </c>
      <c r="O13" s="280" t="b">
        <f t="shared" si="4"/>
        <v>0</v>
      </c>
      <c r="P13" s="280" t="b">
        <f t="shared" si="5"/>
        <v>0</v>
      </c>
      <c r="Q13" s="280" t="b">
        <f t="shared" si="6"/>
        <v>0</v>
      </c>
      <c r="R13" s="280" t="b">
        <f t="shared" si="7"/>
        <v>0</v>
      </c>
      <c r="S13" s="280" t="b">
        <f t="shared" si="8"/>
        <v>0</v>
      </c>
      <c r="T13" s="281" t="str">
        <f>IF(COUNTA(F13:G13)&lt;2,"",(IF(M13=TRUE,$M$5,IF(N13=TRUE,$N$5,IF(O13=TRUE,$O$5,IF(P13=TRUE,$P$5,IF(Q13=TRUE,$Q$5,IF(R13=TRUE,$R$5,IF(S13=TRUE,$S$5,0)))))))))</f>
        <v/>
      </c>
      <c r="U13" s="282" t="str">
        <f>IF(COUNTA(F13:G13)&lt;2,"",(IF(M13=TRUE,6,IF(N13=TRUE,5,IF(O13=TRUE,4,IF(P13=TRUE,3,IF(Q13=TRUE,2,IF(R13=TRUE,1,IF(S13=TRUE,0,0)))))))))</f>
        <v/>
      </c>
      <c r="V13" s="125" t="e">
        <f t="shared" si="11"/>
        <v>#VALUE!</v>
      </c>
      <c r="W13" s="280" t="e">
        <f t="shared" si="12"/>
        <v>#VALUE!</v>
      </c>
      <c r="X13" s="280" t="e">
        <f t="shared" si="13"/>
        <v>#VALUE!</v>
      </c>
      <c r="Y13" s="280" t="e">
        <f t="shared" si="14"/>
        <v>#VALUE!</v>
      </c>
      <c r="Z13" s="280" t="e">
        <f t="shared" si="15"/>
        <v>#VALUE!</v>
      </c>
      <c r="AA13" s="280" t="e">
        <f t="shared" si="16"/>
        <v>#VALUE!</v>
      </c>
      <c r="AB13" s="283" t="str">
        <f>IF(COUNTA(F13:G13:I13)&lt;3,"",(IF(W13=TRUE,$W$5,IF(X13=TRUE,$X$5,IF(Y13=TRUE,$Y$5,IF(Z13=TRUE,$Z$5,"Non"))))))</f>
        <v/>
      </c>
      <c r="AC13" s="280" t="e">
        <f t="shared" si="17"/>
        <v>#VALUE!</v>
      </c>
      <c r="AD13" s="280" t="e">
        <f t="shared" si="18"/>
        <v>#VALUE!</v>
      </c>
      <c r="AE13" s="280" t="e">
        <f t="shared" si="19"/>
        <v>#VALUE!</v>
      </c>
      <c r="AF13" s="280" t="e">
        <f t="shared" si="20"/>
        <v>#VALUE!</v>
      </c>
      <c r="AG13" s="280" t="e">
        <f t="shared" si="21"/>
        <v>#VALUE!</v>
      </c>
      <c r="AH13" s="283" t="str">
        <f>IF(COUNTA(F13:G13:I13)&lt;3,"",(IF(AC13=TRUE,$AC$5,IF(AD13=TRUE,$AD$5,IF(AE13=TRUE,$AE$5,IF(AF13=TRUE,$AF$5,IF(AG13=TRUE,$AG$5,"Aucune")))))))</f>
        <v/>
      </c>
      <c r="AI13" s="280" t="e">
        <f t="shared" si="22"/>
        <v>#VALUE!</v>
      </c>
      <c r="AJ13" s="280" t="e">
        <f t="shared" si="23"/>
        <v>#VALUE!</v>
      </c>
      <c r="AK13" s="280" t="e">
        <f t="shared" si="24"/>
        <v>#VALUE!</v>
      </c>
      <c r="AL13" s="280" t="e">
        <f t="shared" si="24"/>
        <v>#VALUE!</v>
      </c>
      <c r="AM13" s="280" t="e">
        <f t="shared" si="25"/>
        <v>#VALUE!</v>
      </c>
      <c r="AN13" s="283" t="str">
        <f>IF(COUNTA(F13:G13:I13)&lt;3,"",(IF(AI13=TRUE,$AI$5,IF(AJ13=TRUE,$AJ$5,IF(AK13=TRUE,$AK$5,IF(AL13=TRUE,$AL$5,IF(AM13=TRUE,$AM$5,"Aucune")))))))</f>
        <v/>
      </c>
      <c r="AO13" s="280" t="e">
        <f t="shared" si="26"/>
        <v>#VALUE!</v>
      </c>
      <c r="AP13" s="280" t="e">
        <f t="shared" si="27"/>
        <v>#VALUE!</v>
      </c>
      <c r="AQ13" s="280" t="e">
        <f t="shared" si="28"/>
        <v>#VALUE!</v>
      </c>
      <c r="AR13" s="283" t="str">
        <f>IF(COUNTA(F13:G13:I13)&lt;3,"",(IF(AO13=TRUE,$AO$5,IF(AP13=TRUE,$AP$5,IF(AQ13=TRUE,$AQ$5,"Aucune action requise")))))</f>
        <v/>
      </c>
      <c r="AS13" s="280" t="e">
        <f t="shared" si="29"/>
        <v>#VALUE!</v>
      </c>
      <c r="AT13" s="280" t="e">
        <f t="shared" si="30"/>
        <v>#VALUE!</v>
      </c>
      <c r="AU13" s="280" t="e">
        <f t="shared" si="31"/>
        <v>#VALUE!</v>
      </c>
      <c r="AV13" s="280" t="e">
        <f t="shared" si="32"/>
        <v>#VALUE!</v>
      </c>
      <c r="AW13" s="283"/>
      <c r="AX13" s="80"/>
      <c r="AY13" s="473"/>
      <c r="AZ13" s="157"/>
    </row>
    <row r="14" spans="1:52" s="122" customFormat="1" ht="114" customHeight="1">
      <c r="A14" s="121"/>
      <c r="B14" s="127">
        <v>16.8</v>
      </c>
      <c r="C14" s="312" t="s">
        <v>391</v>
      </c>
      <c r="D14" s="458" t="s">
        <v>392</v>
      </c>
      <c r="E14" s="45"/>
      <c r="F14" s="31"/>
      <c r="G14" s="32"/>
      <c r="H14" s="32"/>
      <c r="I14" s="33"/>
      <c r="J14" s="33"/>
      <c r="K14" s="124" t="str">
        <f t="shared" si="0"/>
        <v/>
      </c>
      <c r="L14" s="280">
        <f t="shared" si="1"/>
        <v>0</v>
      </c>
      <c r="M14" s="280" t="b">
        <f t="shared" si="2"/>
        <v>0</v>
      </c>
      <c r="N14" s="280" t="b">
        <f t="shared" si="3"/>
        <v>0</v>
      </c>
      <c r="O14" s="280" t="b">
        <f t="shared" si="4"/>
        <v>0</v>
      </c>
      <c r="P14" s="280" t="b">
        <f t="shared" si="5"/>
        <v>0</v>
      </c>
      <c r="Q14" s="280" t="b">
        <f t="shared" si="6"/>
        <v>0</v>
      </c>
      <c r="R14" s="280" t="b">
        <f t="shared" si="7"/>
        <v>0</v>
      </c>
      <c r="S14" s="280" t="b">
        <f t="shared" si="8"/>
        <v>0</v>
      </c>
      <c r="T14" s="281" t="str">
        <f t="shared" si="9"/>
        <v/>
      </c>
      <c r="U14" s="282" t="str">
        <f t="shared" si="10"/>
        <v/>
      </c>
      <c r="V14" s="125" t="e">
        <f t="shared" si="11"/>
        <v>#VALUE!</v>
      </c>
      <c r="W14" s="280" t="e">
        <f t="shared" si="12"/>
        <v>#VALUE!</v>
      </c>
      <c r="X14" s="280" t="e">
        <f t="shared" si="13"/>
        <v>#VALUE!</v>
      </c>
      <c r="Y14" s="280" t="e">
        <f t="shared" si="14"/>
        <v>#VALUE!</v>
      </c>
      <c r="Z14" s="280" t="e">
        <f t="shared" si="15"/>
        <v>#VALUE!</v>
      </c>
      <c r="AA14" s="280" t="e">
        <f t="shared" si="16"/>
        <v>#VALUE!</v>
      </c>
      <c r="AB14" s="283" t="str">
        <f>IF(COUNTA(F14:G14:I14)&lt;3,"",(IF(W14=TRUE,$W$5,IF(X14=TRUE,$X$5,IF(Y14=TRUE,$Y$5,IF(Z14=TRUE,$Z$5,"Non"))))))</f>
        <v/>
      </c>
      <c r="AC14" s="280" t="e">
        <f t="shared" si="17"/>
        <v>#VALUE!</v>
      </c>
      <c r="AD14" s="280" t="e">
        <f t="shared" si="18"/>
        <v>#VALUE!</v>
      </c>
      <c r="AE14" s="280" t="e">
        <f t="shared" si="19"/>
        <v>#VALUE!</v>
      </c>
      <c r="AF14" s="280" t="e">
        <f t="shared" si="20"/>
        <v>#VALUE!</v>
      </c>
      <c r="AG14" s="280" t="e">
        <f t="shared" si="21"/>
        <v>#VALUE!</v>
      </c>
      <c r="AH14" s="283" t="str">
        <f>IF(COUNTA(F14:G14:I14)&lt;3,"",(IF(AC14=TRUE,$AC$5,IF(AD14=TRUE,$AD$5,IF(AE14=TRUE,$AE$5,IF(AF14=TRUE,$AF$5,IF(AG14=TRUE,$AG$5,"Aucune")))))))</f>
        <v/>
      </c>
      <c r="AI14" s="280" t="e">
        <f t="shared" si="22"/>
        <v>#VALUE!</v>
      </c>
      <c r="AJ14" s="280" t="e">
        <f t="shared" si="23"/>
        <v>#VALUE!</v>
      </c>
      <c r="AK14" s="280" t="e">
        <f t="shared" si="24"/>
        <v>#VALUE!</v>
      </c>
      <c r="AL14" s="280" t="e">
        <f t="shared" si="24"/>
        <v>#VALUE!</v>
      </c>
      <c r="AM14" s="280" t="e">
        <f t="shared" si="25"/>
        <v>#VALUE!</v>
      </c>
      <c r="AN14" s="283" t="str">
        <f>IF(COUNTA(F14:G14:I14)&lt;3,"",(IF(AI14=TRUE,$AI$5,IF(AJ14=TRUE,$AJ$5,IF(AK14=TRUE,$AK$5,IF(AL14=TRUE,$AL$5,IF(AM14=TRUE,$AM$5,"Aucune")))))))</f>
        <v/>
      </c>
      <c r="AO14" s="280" t="e">
        <f t="shared" si="26"/>
        <v>#VALUE!</v>
      </c>
      <c r="AP14" s="280" t="e">
        <f t="shared" si="27"/>
        <v>#VALUE!</v>
      </c>
      <c r="AQ14" s="280" t="e">
        <f t="shared" si="28"/>
        <v>#VALUE!</v>
      </c>
      <c r="AR14" s="283" t="str">
        <f>IF(COUNTA(F14:G14:I14)&lt;3,"",(IF(AO14=TRUE,$AO$5,IF(AP14=TRUE,$AP$5,IF(AQ14=TRUE,$AQ$5,"Aucune action requise")))))</f>
        <v/>
      </c>
      <c r="AS14" s="280" t="e">
        <f t="shared" si="29"/>
        <v>#VALUE!</v>
      </c>
      <c r="AT14" s="280" t="e">
        <f t="shared" si="30"/>
        <v>#VALUE!</v>
      </c>
      <c r="AU14" s="280" t="e">
        <f t="shared" si="31"/>
        <v>#VALUE!</v>
      </c>
      <c r="AV14" s="280" t="e">
        <f t="shared" si="32"/>
        <v>#VALUE!</v>
      </c>
      <c r="AW14" s="283"/>
      <c r="AX14" s="80"/>
      <c r="AY14" s="36"/>
      <c r="AZ14" s="157"/>
    </row>
    <row r="15" spans="1:52" s="122" customFormat="1" ht="114" customHeight="1">
      <c r="A15" s="121"/>
      <c r="B15" s="607">
        <v>16.899999999999999</v>
      </c>
      <c r="C15" s="645" t="s">
        <v>393</v>
      </c>
      <c r="D15" s="646"/>
      <c r="E15" s="628"/>
      <c r="F15" s="596"/>
      <c r="G15" s="596"/>
      <c r="H15" s="596"/>
      <c r="I15" s="596"/>
      <c r="J15" s="596"/>
      <c r="K15" s="597" t="str">
        <f t="shared" si="0"/>
        <v/>
      </c>
      <c r="L15" s="598">
        <f t="shared" si="1"/>
        <v>0</v>
      </c>
      <c r="M15" s="598" t="b">
        <f t="shared" si="2"/>
        <v>0</v>
      </c>
      <c r="N15" s="598" t="b">
        <f t="shared" si="3"/>
        <v>0</v>
      </c>
      <c r="O15" s="598" t="b">
        <f t="shared" si="4"/>
        <v>0</v>
      </c>
      <c r="P15" s="598" t="b">
        <f t="shared" si="5"/>
        <v>0</v>
      </c>
      <c r="Q15" s="598" t="b">
        <f t="shared" si="6"/>
        <v>0</v>
      </c>
      <c r="R15" s="598" t="b">
        <f t="shared" si="7"/>
        <v>0</v>
      </c>
      <c r="S15" s="598" t="b">
        <f t="shared" si="8"/>
        <v>0</v>
      </c>
      <c r="T15" s="599" t="str">
        <f t="shared" si="9"/>
        <v/>
      </c>
      <c r="U15" s="600" t="str">
        <f t="shared" si="10"/>
        <v/>
      </c>
      <c r="V15" s="598" t="e">
        <f t="shared" si="11"/>
        <v>#VALUE!</v>
      </c>
      <c r="W15" s="598" t="e">
        <f t="shared" si="12"/>
        <v>#VALUE!</v>
      </c>
      <c r="X15" s="598" t="e">
        <f t="shared" si="13"/>
        <v>#VALUE!</v>
      </c>
      <c r="Y15" s="598" t="e">
        <f t="shared" si="14"/>
        <v>#VALUE!</v>
      </c>
      <c r="Z15" s="598" t="e">
        <f t="shared" si="15"/>
        <v>#VALUE!</v>
      </c>
      <c r="AA15" s="598" t="e">
        <f t="shared" si="16"/>
        <v>#VALUE!</v>
      </c>
      <c r="AB15" s="597" t="str">
        <f>IF(COUNTA(F15:G15:I15)&lt;3,"",(IF(W15=TRUE,$W$5,IF(X15=TRUE,$X$5,IF(Y15=TRUE,$Y$5,IF(Z15=TRUE,$Z$5,"Non"))))))</f>
        <v/>
      </c>
      <c r="AC15" s="598" t="e">
        <f t="shared" si="17"/>
        <v>#VALUE!</v>
      </c>
      <c r="AD15" s="598" t="e">
        <f t="shared" si="18"/>
        <v>#VALUE!</v>
      </c>
      <c r="AE15" s="598" t="e">
        <f t="shared" si="19"/>
        <v>#VALUE!</v>
      </c>
      <c r="AF15" s="598" t="e">
        <f t="shared" si="20"/>
        <v>#VALUE!</v>
      </c>
      <c r="AG15" s="598" t="e">
        <f t="shared" si="21"/>
        <v>#VALUE!</v>
      </c>
      <c r="AH15" s="597" t="str">
        <f>IF(COUNTA(F15:G15:I15)&lt;3,"",(IF(AC15=TRUE,$AC$5,IF(AD15=TRUE,$AD$5,IF(AE15=TRUE,$AE$5,IF(AF15=TRUE,$AF$5,IF(AG15=TRUE,$AG$5,"Aucune")))))))</f>
        <v/>
      </c>
      <c r="AI15" s="598" t="e">
        <f t="shared" si="22"/>
        <v>#VALUE!</v>
      </c>
      <c r="AJ15" s="598" t="e">
        <f t="shared" si="23"/>
        <v>#VALUE!</v>
      </c>
      <c r="AK15" s="598" t="e">
        <f t="shared" si="24"/>
        <v>#VALUE!</v>
      </c>
      <c r="AL15" s="598" t="e">
        <f t="shared" ref="AL15:AL16" si="33">OR(V15=44,V15=32,V15=33,V15=34)</f>
        <v>#VALUE!</v>
      </c>
      <c r="AM15" s="598" t="e">
        <f t="shared" si="25"/>
        <v>#VALUE!</v>
      </c>
      <c r="AN15" s="597" t="str">
        <f>IF(COUNTA(F15:G15:I15)&lt;3,"",(IF(AI15=TRUE,$AI$5,IF(AJ15=TRUE,$AJ$5,IF(AK15=TRUE,$AK$5,IF(AL15=TRUE,$AL$5,IF(AM15=TRUE,$AM$5,"Aucune")))))))</f>
        <v/>
      </c>
      <c r="AO15" s="598" t="e">
        <f t="shared" si="26"/>
        <v>#VALUE!</v>
      </c>
      <c r="AP15" s="598" t="e">
        <f t="shared" si="27"/>
        <v>#VALUE!</v>
      </c>
      <c r="AQ15" s="598" t="e">
        <f t="shared" si="28"/>
        <v>#VALUE!</v>
      </c>
      <c r="AR15" s="597" t="str">
        <f>IF(COUNTA(F15:G15:I15)&lt;3,"",(IF(AO15=TRUE,$AO$5,IF(AP15=TRUE,$AP$5,IF(AQ15=TRUE,$AQ$5,"Aucune action requise")))))</f>
        <v/>
      </c>
      <c r="AS15" s="598" t="e">
        <f t="shared" si="29"/>
        <v>#VALUE!</v>
      </c>
      <c r="AT15" s="598" t="e">
        <f t="shared" si="30"/>
        <v>#VALUE!</v>
      </c>
      <c r="AU15" s="598" t="e">
        <f t="shared" si="31"/>
        <v>#VALUE!</v>
      </c>
      <c r="AV15" s="598" t="e">
        <f t="shared" si="32"/>
        <v>#VALUE!</v>
      </c>
      <c r="AW15" s="597"/>
      <c r="AX15" s="597"/>
      <c r="AY15" s="601"/>
      <c r="AZ15" s="157"/>
    </row>
    <row r="16" spans="1:52" s="122" customFormat="1" ht="114" customHeight="1">
      <c r="A16" s="121"/>
      <c r="B16" s="127">
        <v>16.100000000000001</v>
      </c>
      <c r="C16" s="312" t="s">
        <v>394</v>
      </c>
      <c r="D16" s="458" t="s">
        <v>395</v>
      </c>
      <c r="E16" s="480"/>
      <c r="F16" s="31"/>
      <c r="G16" s="32"/>
      <c r="H16" s="32"/>
      <c r="I16" s="33"/>
      <c r="J16" s="33"/>
      <c r="K16" s="124" t="str">
        <f t="shared" si="0"/>
        <v/>
      </c>
      <c r="L16" s="164">
        <f t="shared" si="1"/>
        <v>0</v>
      </c>
      <c r="M16" s="164" t="b">
        <f t="shared" si="2"/>
        <v>0</v>
      </c>
      <c r="N16" s="164" t="b">
        <f t="shared" si="3"/>
        <v>0</v>
      </c>
      <c r="O16" s="164" t="b">
        <f t="shared" si="4"/>
        <v>0</v>
      </c>
      <c r="P16" s="164" t="b">
        <f t="shared" si="5"/>
        <v>0</v>
      </c>
      <c r="Q16" s="164" t="b">
        <f t="shared" si="6"/>
        <v>0</v>
      </c>
      <c r="R16" s="164" t="b">
        <f t="shared" si="7"/>
        <v>0</v>
      </c>
      <c r="S16" s="164" t="b">
        <f t="shared" si="8"/>
        <v>0</v>
      </c>
      <c r="T16" s="281" t="str">
        <f t="shared" si="9"/>
        <v/>
      </c>
      <c r="U16" s="282" t="str">
        <f t="shared" si="10"/>
        <v/>
      </c>
      <c r="V16" s="167" t="e">
        <f t="shared" si="11"/>
        <v>#VALUE!</v>
      </c>
      <c r="W16" s="164" t="e">
        <f t="shared" si="12"/>
        <v>#VALUE!</v>
      </c>
      <c r="X16" s="164" t="e">
        <f t="shared" si="13"/>
        <v>#VALUE!</v>
      </c>
      <c r="Y16" s="164" t="e">
        <f t="shared" si="14"/>
        <v>#VALUE!</v>
      </c>
      <c r="Z16" s="164" t="e">
        <f t="shared" si="15"/>
        <v>#VALUE!</v>
      </c>
      <c r="AA16" s="164" t="e">
        <f t="shared" si="16"/>
        <v>#VALUE!</v>
      </c>
      <c r="AB16" s="283" t="str">
        <f>IF(COUNTA(F16:G16:I16)&lt;3,"",(IF(W16=TRUE,$W$5,IF(X16=TRUE,$X$5,IF(Y16=TRUE,$Y$5,IF(Z16=TRUE,$Z$5,"Non"))))))</f>
        <v/>
      </c>
      <c r="AC16" s="164" t="e">
        <f t="shared" si="17"/>
        <v>#VALUE!</v>
      </c>
      <c r="AD16" s="164" t="e">
        <f t="shared" si="18"/>
        <v>#VALUE!</v>
      </c>
      <c r="AE16" s="164" t="e">
        <f t="shared" si="19"/>
        <v>#VALUE!</v>
      </c>
      <c r="AF16" s="164" t="e">
        <f t="shared" si="20"/>
        <v>#VALUE!</v>
      </c>
      <c r="AG16" s="164" t="e">
        <f t="shared" si="21"/>
        <v>#VALUE!</v>
      </c>
      <c r="AH16" s="283" t="str">
        <f>IF(COUNTA(F16:G16:I16)&lt;3,"",(IF(AC16=TRUE,$AC$5,IF(AD16=TRUE,$AD$5,IF(AE16=TRUE,$AE$5,IF(AF16=TRUE,$AF$5,IF(AG16=TRUE,$AG$5,"Aucune")))))))</f>
        <v/>
      </c>
      <c r="AI16" s="164" t="e">
        <f t="shared" si="22"/>
        <v>#VALUE!</v>
      </c>
      <c r="AJ16" s="164" t="e">
        <f t="shared" si="23"/>
        <v>#VALUE!</v>
      </c>
      <c r="AK16" s="164" t="e">
        <f t="shared" si="24"/>
        <v>#VALUE!</v>
      </c>
      <c r="AL16" s="164" t="e">
        <f t="shared" si="33"/>
        <v>#VALUE!</v>
      </c>
      <c r="AM16" s="164" t="e">
        <f t="shared" si="25"/>
        <v>#VALUE!</v>
      </c>
      <c r="AN16" s="283" t="str">
        <f>IF(COUNTA(F16:G16:I16)&lt;3,"",(IF(AI16=TRUE,$AI$5,IF(AJ16=TRUE,$AJ$5,IF(AK16=TRUE,$AK$5,IF(AL16=TRUE,$AL$5,IF(AM16=TRUE,$AM$5,"Aucune")))))))</f>
        <v/>
      </c>
      <c r="AO16" s="164" t="e">
        <f t="shared" si="26"/>
        <v>#VALUE!</v>
      </c>
      <c r="AP16" s="164" t="e">
        <f t="shared" si="27"/>
        <v>#VALUE!</v>
      </c>
      <c r="AQ16" s="164" t="e">
        <f t="shared" si="28"/>
        <v>#VALUE!</v>
      </c>
      <c r="AR16" s="283" t="str">
        <f>IF(COUNTA(F16:G16:I16)&lt;3,"",(IF(AO16=TRUE,$AO$5,IF(AP16=TRUE,$AP$5,IF(AQ16=TRUE,$AQ$5,"Aucune action requise")))))</f>
        <v/>
      </c>
      <c r="AS16" s="164" t="e">
        <f t="shared" si="29"/>
        <v>#VALUE!</v>
      </c>
      <c r="AT16" s="164" t="e">
        <f t="shared" si="30"/>
        <v>#VALUE!</v>
      </c>
      <c r="AU16" s="164" t="e">
        <f t="shared" si="31"/>
        <v>#VALUE!</v>
      </c>
      <c r="AV16" s="164" t="e">
        <f t="shared" si="32"/>
        <v>#VALUE!</v>
      </c>
      <c r="AW16" s="283"/>
      <c r="AX16" s="80"/>
      <c r="AY16" s="473"/>
      <c r="AZ16" s="157"/>
    </row>
    <row r="17" spans="1:52" s="122" customFormat="1" ht="114" customHeight="1">
      <c r="A17" s="121"/>
      <c r="B17" s="607" t="s">
        <v>396</v>
      </c>
      <c r="C17" s="645" t="s">
        <v>397</v>
      </c>
      <c r="D17" s="646"/>
      <c r="E17" s="628"/>
      <c r="F17" s="596"/>
      <c r="G17" s="596"/>
      <c r="H17" s="596"/>
      <c r="I17" s="596"/>
      <c r="J17" s="596"/>
      <c r="K17" s="597" t="str">
        <f>T17</f>
        <v/>
      </c>
      <c r="L17" s="598">
        <f t="shared" ref="L17" si="34">F17*10+G17</f>
        <v>0</v>
      </c>
      <c r="M17" s="598" t="b">
        <f t="shared" ref="M17" si="35">OR(L17=31)</f>
        <v>0</v>
      </c>
      <c r="N17" s="598" t="b">
        <f t="shared" ref="N17" si="36">OR(L17=21,L17=32)</f>
        <v>0</v>
      </c>
      <c r="O17" s="598" t="b">
        <f t="shared" ref="O17" si="37">OR(L17=22,L17=33)</f>
        <v>0</v>
      </c>
      <c r="P17" s="598" t="b">
        <f t="shared" ref="P17" si="38">OR(L17=11,L17=12)</f>
        <v>0</v>
      </c>
      <c r="Q17" s="598" t="b">
        <f t="shared" ref="Q17" si="39">OR(L17=23,L17=34)</f>
        <v>0</v>
      </c>
      <c r="R17" s="598" t="b">
        <f t="shared" ref="R17" si="40">OR(L17=13,L17=14,L17=24)</f>
        <v>0</v>
      </c>
      <c r="S17" s="598" t="b">
        <f t="shared" ref="S17" si="41">OR(L17=1,L17=2,L17=3,L17=4)</f>
        <v>0</v>
      </c>
      <c r="T17" s="599" t="str">
        <f t="shared" ref="T17" si="42">IF(COUNTA(F17:G17)&lt;2,"",(IF(M17=TRUE,$M$5,IF(N17=TRUE,$N$5,IF(O17=TRUE,$O$5,IF(P17=TRUE,$P$5,IF(Q17=TRUE,$Q$5,IF(R17=TRUE,$R$5,IF(S17=TRUE,$S$5,0)))))))))</f>
        <v/>
      </c>
      <c r="U17" s="600" t="str">
        <f t="shared" ref="U17" si="43">IF(COUNTA(F17:G17)&lt;2,"",(IF(M17=TRUE,6,IF(N17=TRUE,5,IF(O17=TRUE,4,IF(P17=TRUE,3,IF(Q17=TRUE,2,IF(R17=TRUE,1,IF(S17=TRUE,0,0)))))))))</f>
        <v/>
      </c>
      <c r="V17" s="598" t="e">
        <f t="shared" ref="V17" si="44">U17*10+I17</f>
        <v>#VALUE!</v>
      </c>
      <c r="W17" s="598" t="e">
        <f t="shared" ref="W17" si="45">OR(V17=61,V17=62,V17=63)</f>
        <v>#VALUE!</v>
      </c>
      <c r="X17" s="598" t="e">
        <f t="shared" ref="X17" si="46">OR(V17=51,V17=52)</f>
        <v>#VALUE!</v>
      </c>
      <c r="Y17" s="598" t="e">
        <f t="shared" ref="Y17" si="47">OR(V17=31,V17=41,V17=42,V17=53)</f>
        <v>#VALUE!</v>
      </c>
      <c r="Z17" s="598" t="e">
        <f t="shared" ref="Z17" si="48">OR(V17=21,V17=32)</f>
        <v>#VALUE!</v>
      </c>
      <c r="AA17" s="598" t="e">
        <f t="shared" ref="AA17" si="49">AND(W17=FALSE,X17=FALSE,Y17=FALSE,Z17=FALSE)</f>
        <v>#VALUE!</v>
      </c>
      <c r="AB17" s="597" t="str">
        <f>IF(COUNTA(F17:G17:I17)&lt;3,"",(IF(W17=TRUE,$W$5,IF(X17=TRUE,$X$5,IF(Y17=TRUE,$Y$5,IF(Z17=TRUE,$Z$5,"Non"))))))</f>
        <v/>
      </c>
      <c r="AC17" s="598" t="e">
        <f t="shared" ref="AC17" si="50">OR(V17=61,V17=62,V17=51,V17=52)</f>
        <v>#VALUE!</v>
      </c>
      <c r="AD17" s="598" t="e">
        <f t="shared" ref="AD17" si="51">OR(V17=41,V17=42)</f>
        <v>#VALUE!</v>
      </c>
      <c r="AE17" s="598" t="e">
        <f t="shared" ref="AE17" si="52">OR(V17=31,V17=32,V17=63,V17=64,V17=53,V17=54,)</f>
        <v>#VALUE!</v>
      </c>
      <c r="AF17" s="598" t="e">
        <f t="shared" ref="AF17" si="53">OR(V17=21,V17=22,)</f>
        <v>#VALUE!</v>
      </c>
      <c r="AG17" s="598" t="e">
        <f t="shared" ref="AG17" si="54">OR(V17=11,V17=12,V17=13,V17=23,)</f>
        <v>#VALUE!</v>
      </c>
      <c r="AH17" s="597" t="str">
        <f>IF(COUNTA(F17:G17:I17)&lt;3,"",(IF(AC17=TRUE,$AC$5,IF(AD17=TRUE,$AD$5,IF(AE17=TRUE,$AE$5,IF(AF17=TRUE,$AF$5,IF(AG17=TRUE,$AG$5,"Aucune")))))))</f>
        <v/>
      </c>
      <c r="AI17" s="598" t="e">
        <f t="shared" ref="AI17" si="55">OR(V17=62,V17=52,V17=42)</f>
        <v>#VALUE!</v>
      </c>
      <c r="AJ17" s="598" t="e">
        <f t="shared" ref="AJ17" si="56">OR(V17=63,V17=53,V17=43,V17=64,V17=54)</f>
        <v>#VALUE!</v>
      </c>
      <c r="AK17" s="598" t="e">
        <f t="shared" ref="AK17" si="57">OR(V17=61,V17=51,V17=41)</f>
        <v>#VALUE!</v>
      </c>
      <c r="AL17" s="598" t="e">
        <f t="shared" ref="AL17" si="58">OR(V17=44,V17=32,V17=33,V17=34)</f>
        <v>#VALUE!</v>
      </c>
      <c r="AM17" s="598" t="e">
        <f t="shared" ref="AM17" si="59">OR(V17=22,V17=23,V17=24,V17=12,V17=13,V17=14)</f>
        <v>#VALUE!</v>
      </c>
      <c r="AN17" s="597" t="str">
        <f>IF(COUNTA(F17:G17:I17)&lt;3,"",(IF(AI17=TRUE,$AI$5,IF(AJ17=TRUE,$AJ$5,IF(AK17=TRUE,$AK$5,IF(AL17=TRUE,$AL$5,IF(AM17=TRUE,$AM$5,"Aucune")))))))</f>
        <v/>
      </c>
      <c r="AO17" s="598" t="e">
        <f t="shared" ref="AO17" si="60">OR(V17=61,V17=62,V17=63,V17=51,V17=52,V17=53)</f>
        <v>#VALUE!</v>
      </c>
      <c r="AP17" s="598" t="e">
        <f t="shared" ref="AP17" si="61">OR(V17=41,V17=42,V17=43,V17=31,V17=32,V17=33)</f>
        <v>#VALUE!</v>
      </c>
      <c r="AQ17" s="598" t="e">
        <f t="shared" ref="AQ17" si="62">OR(V17=21,V17=22,V17=23,V17=11,V17=12,V17=13)</f>
        <v>#VALUE!</v>
      </c>
      <c r="AR17" s="597" t="str">
        <f>IF(COUNTA(F17:G17:I17)&lt;3,"",(IF(AO17=TRUE,$AO$5,IF(AP17=TRUE,$AP$5,IF(AQ17=TRUE,$AQ$5,"Aucune action requise")))))</f>
        <v/>
      </c>
      <c r="AS17" s="598" t="e">
        <f t="shared" ref="AS17" si="63">OR(V17=61,V17=51,V17=41,V17=31,V17=21)</f>
        <v>#VALUE!</v>
      </c>
      <c r="AT17" s="598" t="e">
        <f t="shared" ref="AT17" si="64">OR(V17=62,V17=52,V17=42,V17=32,V17=22,V17=63,V17=53)</f>
        <v>#VALUE!</v>
      </c>
      <c r="AU17" s="598" t="e">
        <f t="shared" ref="AU17" si="65">OR(V17=43,V17=33,V17=23,V17=34,V17=24)</f>
        <v>#VALUE!</v>
      </c>
      <c r="AV17" s="598" t="e">
        <f t="shared" ref="AV17" si="66">OR(V17=64,V17=54,V17=44)</f>
        <v>#VALUE!</v>
      </c>
      <c r="AW17" s="597"/>
      <c r="AX17" s="597"/>
      <c r="AY17" s="601"/>
      <c r="AZ17" s="157"/>
    </row>
    <row r="18" spans="1:52" s="122" customFormat="1" ht="114" customHeight="1">
      <c r="A18" s="121"/>
      <c r="B18" s="127" t="s">
        <v>398</v>
      </c>
      <c r="C18" s="312" t="s">
        <v>399</v>
      </c>
      <c r="D18" s="458" t="s">
        <v>400</v>
      </c>
      <c r="E18" s="45"/>
      <c r="F18" s="31"/>
      <c r="G18" s="32"/>
      <c r="H18" s="32"/>
      <c r="I18" s="33"/>
      <c r="J18" s="33"/>
      <c r="K18" s="124" t="str">
        <f t="shared" si="0"/>
        <v/>
      </c>
      <c r="L18" s="280">
        <f>F18*10+G18</f>
        <v>0</v>
      </c>
      <c r="M18" s="280" t="b">
        <f>OR(L18=31)</f>
        <v>0</v>
      </c>
      <c r="N18" s="280" t="b">
        <f>OR(L18=21,L18=32)</f>
        <v>0</v>
      </c>
      <c r="O18" s="280" t="b">
        <f>OR(L18=22,L18=33)</f>
        <v>0</v>
      </c>
      <c r="P18" s="280" t="b">
        <f>OR(L18=11,L18=12)</f>
        <v>0</v>
      </c>
      <c r="Q18" s="280" t="b">
        <f>OR(L18=23,L18=34)</f>
        <v>0</v>
      </c>
      <c r="R18" s="280" t="b">
        <f>OR(L18=13,L18=14,L18=24)</f>
        <v>0</v>
      </c>
      <c r="S18" s="280" t="b">
        <f>OR(L18=1,L18=2,L18=3,L18=4)</f>
        <v>0</v>
      </c>
      <c r="T18" s="281" t="str">
        <f t="shared" ref="T18" si="67">IF(COUNTA(F18:G18)&lt;2,"",(IF(M18=TRUE,$M$5,IF(N18=TRUE,$N$5,IF(O18=TRUE,$O$5,IF(P18=TRUE,$P$5,IF(Q18=TRUE,$Q$5,IF(R18=TRUE,$R$5,IF(S18=TRUE,$S$5,0)))))))))</f>
        <v/>
      </c>
      <c r="U18" s="282" t="str">
        <f t="shared" ref="U18" si="68">IF(COUNTA(F18:G18)&lt;2,"",(IF(M18=TRUE,6,IF(N18=TRUE,5,IF(O18=TRUE,4,IF(P18=TRUE,3,IF(Q18=TRUE,2,IF(R18=TRUE,1,IF(S18=TRUE,0,0)))))))))</f>
        <v/>
      </c>
      <c r="V18" s="125" t="e">
        <f t="shared" ref="V18" si="69">U18*10+I18</f>
        <v>#VALUE!</v>
      </c>
      <c r="W18" s="280" t="e">
        <f>OR(V18=61,V18=62,V18=63)</f>
        <v>#VALUE!</v>
      </c>
      <c r="X18" s="280" t="e">
        <f>OR(V18=51,V18=52)</f>
        <v>#VALUE!</v>
      </c>
      <c r="Y18" s="280" t="e">
        <f>OR(V18=31,V18=41,V18=42,V18=53)</f>
        <v>#VALUE!</v>
      </c>
      <c r="Z18" s="280" t="e">
        <f>OR(V18=21,V18=32)</f>
        <v>#VALUE!</v>
      </c>
      <c r="AA18" s="280" t="e">
        <f>AND(W18=FALSE,X18=FALSE,Y18=FALSE,Z18=FALSE)</f>
        <v>#VALUE!</v>
      </c>
      <c r="AB18" s="283" t="str">
        <f>IF(COUNTA(F18:G18:I18)&lt;3,"",(IF(W18=TRUE,$W$5,IF(X18=TRUE,$X$5,IF(Y18=TRUE,$Y$5,IF(Z18=TRUE,$Z$5,"Non"))))))</f>
        <v/>
      </c>
      <c r="AC18" s="280" t="e">
        <f>OR(V18=61,V18=62,V18=51,V18=52)</f>
        <v>#VALUE!</v>
      </c>
      <c r="AD18" s="280" t="e">
        <f>OR(V18=41,V18=42)</f>
        <v>#VALUE!</v>
      </c>
      <c r="AE18" s="280" t="e">
        <f>OR(V18=31,V18=32,V18=63,V18=64,V18=53,V18=54,)</f>
        <v>#VALUE!</v>
      </c>
      <c r="AF18" s="280" t="e">
        <f>OR(V18=21,V18=22,)</f>
        <v>#VALUE!</v>
      </c>
      <c r="AG18" s="280" t="e">
        <f>OR(V18=11,V18=12,V18=13,V18=23,)</f>
        <v>#VALUE!</v>
      </c>
      <c r="AH18" s="283" t="str">
        <f>IF(COUNTA(F18:G18:I18)&lt;3,"",(IF(AC18=TRUE,$AC$5,IF(AD18=TRUE,$AD$5,IF(AE18=TRUE,$AE$5,IF(AF18=TRUE,$AF$5,IF(AG18=TRUE,$AG$5,"Aucune")))))))</f>
        <v/>
      </c>
      <c r="AI18" s="280" t="e">
        <f>OR(V18=62,V18=52,V18=42)</f>
        <v>#VALUE!</v>
      </c>
      <c r="AJ18" s="280" t="e">
        <f>OR(V18=63,V18=53,V18=43,V18=64,V18=54)</f>
        <v>#VALUE!</v>
      </c>
      <c r="AK18" s="280" t="e">
        <f>OR(V18=61,V18=51,V18=41)</f>
        <v>#VALUE!</v>
      </c>
      <c r="AL18" s="280" t="e">
        <f>OR(V18=44,V18=32,V18=33,V18=34)</f>
        <v>#VALUE!</v>
      </c>
      <c r="AM18" s="280" t="e">
        <f>OR(V18=22,V18=23,V18=24,V18=12,V18=13,V18=14)</f>
        <v>#VALUE!</v>
      </c>
      <c r="AN18" s="283" t="str">
        <f>IF(COUNTA(F18:G18:I18)&lt;3,"",(IF(AI18=TRUE,$AI$5,IF(AJ18=TRUE,$AJ$5,IF(AK18=TRUE,$AK$5,IF(AL18=TRUE,$AL$5,IF(AM18=TRUE,$AM$5,"Aucune")))))))</f>
        <v/>
      </c>
      <c r="AO18" s="280" t="e">
        <f>OR(V18=61,V18=62,V18=63,V18=51,V18=52,V18=53)</f>
        <v>#VALUE!</v>
      </c>
      <c r="AP18" s="280" t="e">
        <f>OR(V18=41,V18=42,V18=43,V18=31,V18=32,V18=33)</f>
        <v>#VALUE!</v>
      </c>
      <c r="AQ18" s="280" t="e">
        <f>OR(V18=21,V18=22,V18=23,V18=11,V18=12,V18=13)</f>
        <v>#VALUE!</v>
      </c>
      <c r="AR18" s="283" t="str">
        <f>IF(COUNTA(F18:G18:I18)&lt;3,"",(IF(AO18=TRUE,$AO$5,IF(AP18=TRUE,$AP$5,IF(AQ18=TRUE,$AQ$5,"Aucune action requise")))))</f>
        <v/>
      </c>
      <c r="AS18" s="280" t="e">
        <f>OR(V18=61,V18=51,V18=41,V18=31,V18=21)</f>
        <v>#VALUE!</v>
      </c>
      <c r="AT18" s="280" t="e">
        <f>OR(V18=62,V18=52,V18=42,V18=32,V18=22,V18=63,V18=53)</f>
        <v>#VALUE!</v>
      </c>
      <c r="AU18" s="280" t="e">
        <f>OR(V18=43,V18=33,V18=23,V18=34,V18=24)</f>
        <v>#VALUE!</v>
      </c>
      <c r="AV18" s="280" t="e">
        <f>OR(V18=64,V18=54,V18=44)</f>
        <v>#VALUE!</v>
      </c>
      <c r="AW18" s="283" t="str">
        <f>IF(COUNTA(F18:G18:I18)&lt;3,"",(IF(AS18=TRUE,$AS$5,IF(AT18=TRUE,$AT$5,IF(AU18=TRUE,$AU$5,IF(AV18=TRUE,$AV$5,"Aucun"))))))</f>
        <v/>
      </c>
      <c r="AX18" s="80"/>
      <c r="AY18" s="36"/>
      <c r="AZ18" s="157"/>
    </row>
  </sheetData>
  <mergeCells count="8">
    <mergeCell ref="B2:H2"/>
    <mergeCell ref="B6:AZ6"/>
    <mergeCell ref="B3:AZ3"/>
    <mergeCell ref="B4:C5"/>
    <mergeCell ref="E4:F4"/>
    <mergeCell ref="G4:H4"/>
    <mergeCell ref="I4:J4"/>
    <mergeCell ref="AY4:AZ4"/>
  </mergeCells>
  <conditionalFormatting sqref="A4 E7:E18 J7:J18">
    <cfRule type="expression" dxfId="664" priority="486">
      <formula>FIND("Agir",B4)</formula>
    </cfRule>
    <cfRule type="expression" dxfId="663" priority="487">
      <formula>FIND("Réagir",B4)</formula>
    </cfRule>
  </conditionalFormatting>
  <conditionalFormatting sqref="A4 J7:J18 E7:E18">
    <cfRule type="expression" dxfId="662" priority="485" stopIfTrue="1">
      <formula>ISTEXT(A4)</formula>
    </cfRule>
  </conditionalFormatting>
  <conditionalFormatting sqref="A4">
    <cfRule type="expression" dxfId="661" priority="480">
      <formula>FIND("Agir",B4)</formula>
    </cfRule>
    <cfRule type="expression" dxfId="660" priority="484">
      <formula>FIND("Réagir",B4)</formula>
    </cfRule>
    <cfRule type="expression" dxfId="659" priority="483">
      <formula>FIND("Agir",B4)</formula>
    </cfRule>
    <cfRule type="expression" dxfId="658" priority="482" stopIfTrue="1">
      <formula>ISTEXT(A4)</formula>
    </cfRule>
    <cfRule type="expression" dxfId="657" priority="481">
      <formula>FIND("Réagir",B4)</formula>
    </cfRule>
    <cfRule type="expression" dxfId="656" priority="479" stopIfTrue="1">
      <formula>ISTEXT(A4)</formula>
    </cfRule>
  </conditionalFormatting>
  <conditionalFormatting sqref="E7:E18">
    <cfRule type="expression" dxfId="655" priority="416">
      <formula>FIND("Conforter",G7)</formula>
    </cfRule>
    <cfRule type="expression" dxfId="654" priority="415" stopIfTrue="1">
      <formula>ISTEXT(E7)</formula>
    </cfRule>
    <cfRule type="expression" dxfId="653" priority="423" stopIfTrue="1">
      <formula>ISTEXT(E7)</formula>
    </cfRule>
    <cfRule type="expression" dxfId="652" priority="424">
      <formula>FIND("Conforter",G7)</formula>
    </cfRule>
    <cfRule type="expression" dxfId="651" priority="127">
      <formula>FIND("Conforter",G7)</formula>
    </cfRule>
    <cfRule type="expression" dxfId="650" priority="126" stopIfTrue="1">
      <formula>ISTEXT(E7)</formula>
    </cfRule>
  </conditionalFormatting>
  <conditionalFormatting sqref="G7:I17 I18">
    <cfRule type="expression" dxfId="649" priority="475">
      <formula>FIND("Conforter",J7)</formula>
    </cfRule>
    <cfRule type="expression" dxfId="648" priority="474" stopIfTrue="1">
      <formula>ISTEXT(G7)</formula>
    </cfRule>
  </conditionalFormatting>
  <conditionalFormatting sqref="G18:I18">
    <cfRule type="expression" dxfId="647" priority="40">
      <formula>FIND("Conforter",J18)</formula>
    </cfRule>
    <cfRule type="expression" dxfId="646" priority="39" stopIfTrue="1">
      <formula>ISTEXT(G18)</formula>
    </cfRule>
  </conditionalFormatting>
  <conditionalFormatting sqref="H7:I17 I18">
    <cfRule type="expression" dxfId="645" priority="473">
      <formula>FIND("Réagir",J7)</formula>
    </cfRule>
    <cfRule type="expression" dxfId="644" priority="472">
      <formula>FIND("Agir",J7)</formula>
    </cfRule>
    <cfRule type="expression" dxfId="643" priority="471" stopIfTrue="1">
      <formula>ISTEXT(H7)</formula>
    </cfRule>
    <cfRule type="expression" dxfId="642" priority="454">
      <formula>FIND("Conforter",K7)</formula>
    </cfRule>
    <cfRule type="expression" dxfId="641" priority="453" stopIfTrue="1">
      <formula>ISTEXT(H7)</formula>
    </cfRule>
  </conditionalFormatting>
  <conditionalFormatting sqref="H18:I18">
    <cfRule type="expression" dxfId="640" priority="35">
      <formula>FIND("Conforter",K18)</formula>
    </cfRule>
    <cfRule type="expression" dxfId="639" priority="38">
      <formula>FIND("Réagir",J18)</formula>
    </cfRule>
    <cfRule type="expression" dxfId="638" priority="37">
      <formula>FIND("Agir",J18)</formula>
    </cfRule>
    <cfRule type="expression" dxfId="637" priority="36" stopIfTrue="1">
      <formula>ISTEXT(H18)</formula>
    </cfRule>
    <cfRule type="expression" dxfId="636" priority="34" stopIfTrue="1">
      <formula>ISTEXT(H18)</formula>
    </cfRule>
  </conditionalFormatting>
  <conditionalFormatting sqref="I7:I18">
    <cfRule type="expression" dxfId="635" priority="125">
      <formula>FIND("Conforter",K7)</formula>
    </cfRule>
  </conditionalFormatting>
  <conditionalFormatting sqref="I7:J18">
    <cfRule type="expression" dxfId="634" priority="124" stopIfTrue="1">
      <formula>ISTEXT(I7)</formula>
    </cfRule>
  </conditionalFormatting>
  <conditionalFormatting sqref="J7:J18 AW7:AZ18 AH18 AN18 AR18">
    <cfRule type="containsText" dxfId="633" priority="477" stopIfTrue="1" operator="containsText" text="Seconde">
      <formula>NOT(ISERROR(SEARCH("Seconde",J7)))</formula>
    </cfRule>
    <cfRule type="containsText" dxfId="632" priority="478" stopIfTrue="1" operator="containsText" text="Terme">
      <formula>NOT(ISERROR(SEARCH("Terme",J7)))</formula>
    </cfRule>
  </conditionalFormatting>
  <conditionalFormatting sqref="J7:J18 AW7:AZ18 AN18 AR18 AH18">
    <cfRule type="containsText" dxfId="631" priority="476" stopIfTrue="1" operator="containsText" text="Première">
      <formula>NOT(ISERROR(SEARCH("Première",J7)))</formula>
    </cfRule>
  </conditionalFormatting>
  <conditionalFormatting sqref="J7:J18">
    <cfRule type="expression" dxfId="630" priority="456">
      <formula>FIND("Agir",K7)</formula>
    </cfRule>
    <cfRule type="expression" dxfId="629" priority="457">
      <formula>FIND("Réagir",K7)</formula>
    </cfRule>
  </conditionalFormatting>
  <conditionalFormatting sqref="J5:K5 AB5 AH5 AN5 AR5 AW5:AZ5">
    <cfRule type="containsText" dxfId="628" priority="44" stopIfTrue="1" operator="containsText" text="Première">
      <formula>NOT(ISERROR(SEARCH("Première",J5)))</formula>
    </cfRule>
    <cfRule type="containsText" dxfId="627" priority="45" stopIfTrue="1" operator="containsText" text="Seconde">
      <formula>NOT(ISERROR(SEARCH("Seconde",J5)))</formula>
    </cfRule>
    <cfRule type="containsText" dxfId="626" priority="46" stopIfTrue="1" operator="containsText" text="Terme">
      <formula>NOT(ISERROR(SEARCH("Terme",J5)))</formula>
    </cfRule>
  </conditionalFormatting>
  <conditionalFormatting sqref="K7:K18">
    <cfRule type="containsText" dxfId="625" priority="433" stopIfTrue="1" operator="containsText" text="moyen">
      <formula>NOT(ISERROR(SEARCH("moyen",K7)))</formula>
    </cfRule>
    <cfRule type="containsText" dxfId="624" priority="428" operator="containsText" text="Intervention prioritaire">
      <formula>NOT(ISERROR(SEARCH("Intervention prioritaire",K7)))</formula>
    </cfRule>
    <cfRule type="containsText" dxfId="623" priority="429" stopIfTrue="1" operator="containsText" text="Non pertinent">
      <formula>NOT(ISERROR(SEARCH("Non pertinent",K7)))</formula>
    </cfRule>
    <cfRule type="containsText" dxfId="622" priority="432" stopIfTrue="1" operator="containsText" text="Urgent">
      <formula>NOT(ISERROR(SEARCH("Urgent",K7)))</formula>
    </cfRule>
    <cfRule type="containsText" dxfId="621" priority="431" stopIfTrue="1" operator="containsText" text="Non Prioritaire">
      <formula>NOT(ISERROR(SEARCH("Non Prioritaire",K7)))</formula>
    </cfRule>
    <cfRule type="containsText" dxfId="620" priority="430" stopIfTrue="1" operator="containsText" text="consolidation">
      <formula>NOT(ISERROR(SEARCH("consolidation",K7)))</formula>
    </cfRule>
    <cfRule type="containsText" dxfId="619" priority="434" stopIfTrue="1" operator="containsText" text="long">
      <formula>NOT(ISERROR(SEARCH("long",K7)))</formula>
    </cfRule>
  </conditionalFormatting>
  <conditionalFormatting sqref="AB7:AB18">
    <cfRule type="expression" dxfId="618" priority="11">
      <formula>FIND("Agir",AW7)</formula>
    </cfRule>
    <cfRule type="expression" dxfId="617" priority="10" stopIfTrue="1">
      <formula>ISTEXT(AB7)</formula>
    </cfRule>
    <cfRule type="expression" dxfId="616" priority="12">
      <formula>FIND("Réagir",AW7)</formula>
    </cfRule>
  </conditionalFormatting>
  <conditionalFormatting sqref="AH7:AH17 AN7:AN17 AR7:AR17 AB7:AB18">
    <cfRule type="containsText" dxfId="615" priority="29" stopIfTrue="1" operator="containsText" text="Seconde">
      <formula>NOT(ISERROR(SEARCH("Seconde",AB7)))</formula>
    </cfRule>
    <cfRule type="containsText" dxfId="614" priority="30" stopIfTrue="1" operator="containsText" text="Terme">
      <formula>NOT(ISERROR(SEARCH("Terme",AB7)))</formula>
    </cfRule>
  </conditionalFormatting>
  <conditionalFormatting sqref="AH7:AH17 AN7:AN17 AR7:AR17">
    <cfRule type="expression" dxfId="613" priority="9">
      <formula>FIND("Réagir",#REF!)</formula>
    </cfRule>
    <cfRule type="expression" dxfId="612" priority="8">
      <formula>FIND("Agir",#REF!)</formula>
    </cfRule>
  </conditionalFormatting>
  <conditionalFormatting sqref="AH7:AH17">
    <cfRule type="expression" dxfId="611" priority="1" stopIfTrue="1">
      <formula>ISTEXT(AH7)</formula>
    </cfRule>
    <cfRule type="expression" dxfId="610" priority="3">
      <formula>FIND("Réagir",#REF!)</formula>
    </cfRule>
    <cfRule type="expression" dxfId="609" priority="2">
      <formula>FIND("Agir",#REF!)</formula>
    </cfRule>
  </conditionalFormatting>
  <conditionalFormatting sqref="AH18">
    <cfRule type="expression" dxfId="608" priority="360">
      <formula>FIND("Agir",#REF!)</formula>
    </cfRule>
    <cfRule type="expression" dxfId="607" priority="361">
      <formula>FIND("Réagir",#REF!)</formula>
    </cfRule>
  </conditionalFormatting>
  <conditionalFormatting sqref="AN7:AN17 AR7:AR17 AB7:AB18 AH7:AH17">
    <cfRule type="containsText" dxfId="606" priority="28" stopIfTrue="1" operator="containsText" text="Première">
      <formula>NOT(ISERROR(SEARCH("Première",AB7)))</formula>
    </cfRule>
  </conditionalFormatting>
  <conditionalFormatting sqref="AN7:AN17 AR7:AR17 AH7:AH18">
    <cfRule type="expression" dxfId="605" priority="7" stopIfTrue="1">
      <formula>ISTEXT(AH7)</formula>
    </cfRule>
  </conditionalFormatting>
  <conditionalFormatting sqref="AN7:AN17 AR7:AR17">
    <cfRule type="expression" dxfId="604" priority="26">
      <formula>FIND("Agir",#REF!)</formula>
    </cfRule>
    <cfRule type="expression" dxfId="603" priority="27">
      <formula>FIND("Réagir",#REF!)</formula>
    </cfRule>
    <cfRule type="expression" dxfId="602" priority="6">
      <formula>FIND("Réagir",#REF!)</formula>
    </cfRule>
    <cfRule type="expression" dxfId="601" priority="5">
      <formula>FIND("Agir",#REF!)</formula>
    </cfRule>
    <cfRule type="expression" dxfId="600" priority="4" stopIfTrue="1">
      <formula>ISTEXT(AN7)</formula>
    </cfRule>
  </conditionalFormatting>
  <conditionalFormatting sqref="AR7:AR17">
    <cfRule type="expression" dxfId="599" priority="22" stopIfTrue="1">
      <formula>ISTEXT(AR7)</formula>
    </cfRule>
    <cfRule type="expression" dxfId="598" priority="13" stopIfTrue="1">
      <formula>ISTEXT(AR7)</formula>
    </cfRule>
    <cfRule type="expression" dxfId="597" priority="14">
      <formula>FIND("Agir",AW7)</formula>
    </cfRule>
    <cfRule type="expression" dxfId="596" priority="15">
      <formula>FIND("Réagir",AW7)</formula>
    </cfRule>
    <cfRule type="expression" dxfId="595" priority="24">
      <formula>FIND("Réagir",AW7)</formula>
    </cfRule>
    <cfRule type="expression" dxfId="594" priority="23">
      <formula>FIND("Agir",AW7)</formula>
    </cfRule>
  </conditionalFormatting>
  <conditionalFormatting sqref="AR7:AR18 AN7:AN18">
    <cfRule type="expression" dxfId="593" priority="25" stopIfTrue="1">
      <formula>ISTEXT(AN7)</formula>
    </cfRule>
  </conditionalFormatting>
  <conditionalFormatting sqref="AR15:AR17">
    <cfRule type="expression" dxfId="592" priority="16" stopIfTrue="1">
      <formula>ISTEXT(AR15)</formula>
    </cfRule>
    <cfRule type="expression" dxfId="591" priority="17">
      <formula>FIND("Agir",AW15)</formula>
    </cfRule>
    <cfRule type="expression" dxfId="590" priority="18">
      <formula>FIND("Réagir",AW15)</formula>
    </cfRule>
  </conditionalFormatting>
  <conditionalFormatting sqref="AR18 AW7:AW18 AN18">
    <cfRule type="expression" dxfId="589" priority="400" stopIfTrue="1">
      <formula>ISTEXT(AN7)</formula>
    </cfRule>
  </conditionalFormatting>
  <conditionalFormatting sqref="AR18">
    <cfRule type="expression" dxfId="588" priority="397">
      <formula>FIND("Réagir",AW18)</formula>
    </cfRule>
    <cfRule type="expression" dxfId="587" priority="396">
      <formula>FIND("Agir",AW18)</formula>
    </cfRule>
    <cfRule type="expression" dxfId="586" priority="395" stopIfTrue="1">
      <formula>ISTEXT(AR18)</formula>
    </cfRule>
    <cfRule type="expression" dxfId="585" priority="388">
      <formula>FIND("Réagir",AW18)</formula>
    </cfRule>
    <cfRule type="expression" dxfId="584" priority="387">
      <formula>FIND("Agir",AW18)</formula>
    </cfRule>
    <cfRule type="expression" dxfId="583" priority="386" stopIfTrue="1">
      <formula>ISTEXT(AR18)</formula>
    </cfRule>
  </conditionalFormatting>
  <conditionalFormatting sqref="AW7:AW18 AH18 AN18 AR18">
    <cfRule type="expression" dxfId="582" priority="370">
      <formula>FIND("Réagir",#REF!)</formula>
    </cfRule>
    <cfRule type="expression" dxfId="581" priority="369">
      <formula>FIND("Agir",#REF!)</formula>
    </cfRule>
  </conditionalFormatting>
  <conditionalFormatting sqref="AW7:AW18 AN18 AR18 AH18">
    <cfRule type="expression" dxfId="580" priority="368" stopIfTrue="1">
      <formula>ISTEXT(AH7)</formula>
    </cfRule>
  </conditionalFormatting>
  <conditionalFormatting sqref="AW7:AW18 AN18 AR18">
    <cfRule type="expression" dxfId="579" priority="366">
      <formula>FIND("Agir",#REF!)</formula>
    </cfRule>
    <cfRule type="expression" dxfId="578" priority="367">
      <formula>FIND("Réagir",#REF!)</formula>
    </cfRule>
    <cfRule type="expression" dxfId="577" priority="402">
      <formula>FIND("Réagir",#REF!)</formula>
    </cfRule>
    <cfRule type="expression" dxfId="576" priority="401">
      <formula>FIND("Agir",#REF!)</formula>
    </cfRule>
  </conditionalFormatting>
  <conditionalFormatting sqref="AW7:AW18">
    <cfRule type="expression" dxfId="575" priority="365" stopIfTrue="1">
      <formula>ISTEXT(AW7)</formula>
    </cfRule>
  </conditionalFormatting>
  <conditionalFormatting sqref="AW7:AX18">
    <cfRule type="expression" dxfId="574" priority="357">
      <formula>FIND("Agir",#REF!)</formula>
    </cfRule>
    <cfRule type="expression" dxfId="573" priority="358">
      <formula>FIND("Réagir",#REF!)</formula>
    </cfRule>
  </conditionalFormatting>
  <conditionalFormatting sqref="AW7:AZ18">
    <cfRule type="expression" dxfId="572" priority="31" stopIfTrue="1">
      <formula>ISTEXT(AW7)</formula>
    </cfRule>
  </conditionalFormatting>
  <conditionalFormatting sqref="AX4:AY4">
    <cfRule type="containsText" dxfId="571" priority="41" stopIfTrue="1" operator="containsText" text="Première">
      <formula>NOT(ISERROR(SEARCH("Première",AX4)))</formula>
    </cfRule>
    <cfRule type="containsText" dxfId="570" priority="42" stopIfTrue="1" operator="containsText" text="Seconde">
      <formula>NOT(ISERROR(SEARCH("Seconde",AX4)))</formula>
    </cfRule>
    <cfRule type="containsText" dxfId="569" priority="43" stopIfTrue="1" operator="containsText" text="Terme">
      <formula>NOT(ISERROR(SEARCH("Terme",AX4)))</formula>
    </cfRule>
  </conditionalFormatting>
  <conditionalFormatting sqref="AY7:AZ18">
    <cfRule type="expression" dxfId="568" priority="33">
      <formula>FIND("Réagir",#REF!)</formula>
    </cfRule>
    <cfRule type="expression" dxfId="567" priority="32">
      <formula>FIND("Agir",#REF!)</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G7:G18" xr:uid="{00000000-0002-0000-1100-000000000000}">
      <formula1>$N$1:$Q$1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F7:F18" xr:uid="{00000000-0002-0000-1100-000001000000}">
      <formula1>$M$1:$P$1</formula1>
    </dataValidation>
    <dataValidation type="list" allowBlank="1" showInputMessage="1" showErrorMessage="1" errorTitle="Valeur invalide" error="La valeur doit être contenue entre 1 et 4" promptTitle="Compétences" prompt="Valeur comprise entre 1 et 5_x000a_Les compétences pour cette cible sont : _x000a_1 - Secteur publique échelle nationale_x000a_2 - Secteur public à l’échelle locale._x000a_3 - Secteur public (nationale et locale)_x000a_4 - Partagée entre les secteurs public et privé_x000a_5. Secteur privé." sqref="I7 I9:I18 I8" xr:uid="{D3134FB6-2ABD-4C59-AC0F-B8E7808C4C01}">
      <formula1>$N$1:$R$1</formula1>
    </dataValidation>
  </dataValidations>
  <pageMargins left="0.7" right="0.7" top="0.75" bottom="0.75" header="0.3" footer="0.3"/>
  <pageSetup orientation="portrait"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39997558519241921"/>
  </sheetPr>
  <dimension ref="A1:AZ25"/>
  <sheetViews>
    <sheetView zoomScale="60" zoomScaleNormal="60" workbookViewId="0">
      <selection activeCell="AX34" sqref="AX34"/>
    </sheetView>
  </sheetViews>
  <sheetFormatPr baseColWidth="10" defaultColWidth="10.5" defaultRowHeight="12"/>
  <cols>
    <col min="1" max="1" width="1.5" style="100" customWidth="1"/>
    <col min="2" max="2" width="14.83203125" style="141" customWidth="1"/>
    <col min="3" max="4" width="83" style="142" customWidth="1"/>
    <col min="5" max="5" width="46" style="143" customWidth="1"/>
    <col min="6" max="6" width="9.83203125" style="100" customWidth="1"/>
    <col min="7" max="7" width="9.83203125" style="144" customWidth="1"/>
    <col min="8" max="8" width="46" style="143" customWidth="1"/>
    <col min="9" max="9" width="8.83203125" style="143" customWidth="1"/>
    <col min="10" max="10" width="45.5" style="143" customWidth="1"/>
    <col min="11" max="11" width="20.5" style="143" customWidth="1"/>
    <col min="12" max="27" width="5.5" style="100" hidden="1" customWidth="1"/>
    <col min="28" max="28" width="20.5" style="143" hidden="1" customWidth="1"/>
    <col min="29" max="33" width="10.5" style="100" hidden="1" customWidth="1"/>
    <col min="34" max="34" width="20.5" style="143" hidden="1" customWidth="1"/>
    <col min="35" max="39" width="10.5" style="100" hidden="1" customWidth="1"/>
    <col min="40" max="40" width="20.5" style="143" hidden="1" customWidth="1"/>
    <col min="41" max="43" width="10.5" style="100" hidden="1" customWidth="1"/>
    <col min="44" max="44" width="20.5" style="143" hidden="1" customWidth="1"/>
    <col min="45" max="48" width="10.5" style="100" hidden="1" customWidth="1"/>
    <col min="49" max="49" width="20.5" style="143" hidden="1" customWidth="1"/>
    <col min="50" max="51" width="45.5" style="143" customWidth="1"/>
    <col min="52" max="52" width="45.5" style="143" hidden="1" customWidth="1"/>
    <col min="53" max="16384" width="10.5" style="100"/>
  </cols>
  <sheetData>
    <row r="1" spans="1:52" s="95" customFormat="1" ht="14" thickBot="1">
      <c r="B1" s="96"/>
      <c r="C1" s="97"/>
      <c r="D1" s="97"/>
      <c r="E1" s="98"/>
      <c r="G1" s="99"/>
      <c r="H1" s="98"/>
      <c r="I1" s="98"/>
      <c r="J1" s="98"/>
      <c r="K1" s="98"/>
      <c r="M1" s="95">
        <v>0</v>
      </c>
      <c r="N1" s="95">
        <v>1</v>
      </c>
      <c r="O1" s="95">
        <v>2</v>
      </c>
      <c r="P1" s="95">
        <v>3</v>
      </c>
      <c r="Q1" s="95">
        <v>4</v>
      </c>
      <c r="R1" s="95">
        <v>5</v>
      </c>
      <c r="AB1" s="62"/>
      <c r="AH1" s="62"/>
      <c r="AN1" s="62"/>
      <c r="AR1" s="62"/>
      <c r="AW1" s="62"/>
      <c r="AX1" s="98"/>
      <c r="AY1" s="98"/>
      <c r="AZ1" s="98"/>
    </row>
    <row r="2" spans="1:52" s="95" customFormat="1" ht="60" customHeight="1" thickBot="1">
      <c r="B2" s="676" t="s">
        <v>401</v>
      </c>
      <c r="C2" s="677"/>
      <c r="D2" s="677"/>
      <c r="E2" s="677"/>
      <c r="F2" s="677"/>
      <c r="G2" s="677"/>
      <c r="H2" s="678"/>
      <c r="I2" s="98"/>
      <c r="J2" s="98"/>
      <c r="K2" s="98"/>
      <c r="AB2" s="98"/>
      <c r="AH2" s="98"/>
      <c r="AN2" s="98"/>
      <c r="AR2" s="98"/>
      <c r="AW2" s="98"/>
      <c r="AX2" s="98"/>
      <c r="AY2" s="98"/>
      <c r="AZ2" s="98"/>
    </row>
    <row r="3" spans="1:52" s="95" customFormat="1" ht="17" thickBot="1">
      <c r="B3" s="682"/>
      <c r="C3" s="683"/>
      <c r="D3" s="683"/>
      <c r="E3" s="683"/>
      <c r="F3" s="683"/>
      <c r="G3" s="683"/>
      <c r="H3" s="683"/>
      <c r="I3" s="683"/>
      <c r="J3" s="683"/>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4"/>
      <c r="AP3" s="684"/>
      <c r="AQ3" s="684"/>
      <c r="AR3" s="684"/>
      <c r="AS3" s="684"/>
      <c r="AT3" s="684"/>
      <c r="AU3" s="684"/>
      <c r="AV3" s="684"/>
      <c r="AW3" s="684"/>
      <c r="AX3" s="683"/>
      <c r="AY3" s="683"/>
      <c r="AZ3" s="685"/>
    </row>
    <row r="4" spans="1:52" ht="21.75" customHeight="1">
      <c r="A4" s="95"/>
      <c r="B4" s="686"/>
      <c r="C4" s="687"/>
      <c r="D4" s="396"/>
      <c r="E4" s="690" t="s">
        <v>46</v>
      </c>
      <c r="F4" s="691"/>
      <c r="G4" s="692" t="s">
        <v>47</v>
      </c>
      <c r="H4" s="693"/>
      <c r="I4" s="694" t="s">
        <v>48</v>
      </c>
      <c r="J4" s="695"/>
      <c r="K4" s="178" t="s">
        <v>49</v>
      </c>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6"/>
      <c r="AX4" s="187"/>
      <c r="AY4" s="696" t="s">
        <v>50</v>
      </c>
      <c r="AZ4" s="697"/>
    </row>
    <row r="5" spans="1:52" s="117" customFormat="1" ht="168" customHeight="1" thickBot="1">
      <c r="A5" s="101"/>
      <c r="B5" s="688"/>
      <c r="C5" s="689"/>
      <c r="D5" s="434" t="s">
        <v>51</v>
      </c>
      <c r="E5" s="102" t="s">
        <v>52</v>
      </c>
      <c r="F5" s="103" t="s">
        <v>46</v>
      </c>
      <c r="G5" s="104" t="s">
        <v>47</v>
      </c>
      <c r="H5" s="105" t="s">
        <v>53</v>
      </c>
      <c r="I5" s="106" t="s">
        <v>54</v>
      </c>
      <c r="J5" s="107" t="s">
        <v>55</v>
      </c>
      <c r="K5" s="108" t="s">
        <v>56</v>
      </c>
      <c r="L5" s="109" t="s">
        <v>57</v>
      </c>
      <c r="M5" s="63" t="s">
        <v>5</v>
      </c>
      <c r="N5" s="64" t="s">
        <v>17</v>
      </c>
      <c r="O5" s="65" t="s">
        <v>24</v>
      </c>
      <c r="P5" s="66" t="s">
        <v>31</v>
      </c>
      <c r="Q5" s="67" t="s">
        <v>36</v>
      </c>
      <c r="R5" s="68" t="s">
        <v>41</v>
      </c>
      <c r="S5" s="69" t="s">
        <v>44</v>
      </c>
      <c r="T5" s="110" t="s">
        <v>58</v>
      </c>
      <c r="U5" s="110" t="s">
        <v>59</v>
      </c>
      <c r="V5" s="110" t="s">
        <v>60</v>
      </c>
      <c r="W5" s="110" t="s">
        <v>7</v>
      </c>
      <c r="X5" s="110" t="s">
        <v>18</v>
      </c>
      <c r="Y5" s="110" t="s">
        <v>19</v>
      </c>
      <c r="Z5" s="110" t="s">
        <v>32</v>
      </c>
      <c r="AA5" s="110" t="s">
        <v>8</v>
      </c>
      <c r="AB5" s="111" t="s">
        <v>6</v>
      </c>
      <c r="AC5" s="112" t="s">
        <v>61</v>
      </c>
      <c r="AD5" s="112" t="s">
        <v>62</v>
      </c>
      <c r="AE5" s="112" t="s">
        <v>20</v>
      </c>
      <c r="AF5" s="112" t="s">
        <v>37</v>
      </c>
      <c r="AG5" s="112" t="s">
        <v>38</v>
      </c>
      <c r="AH5" s="111" t="s">
        <v>9</v>
      </c>
      <c r="AI5" s="112" t="s">
        <v>63</v>
      </c>
      <c r="AJ5" s="112" t="s">
        <v>64</v>
      </c>
      <c r="AK5" s="112" t="s">
        <v>65</v>
      </c>
      <c r="AL5" s="112" t="s">
        <v>66</v>
      </c>
      <c r="AM5" s="112" t="s">
        <v>67</v>
      </c>
      <c r="AN5" s="111" t="s">
        <v>68</v>
      </c>
      <c r="AO5" s="112" t="s">
        <v>69</v>
      </c>
      <c r="AP5" s="112" t="s">
        <v>70</v>
      </c>
      <c r="AQ5" s="112" t="s">
        <v>71</v>
      </c>
      <c r="AR5" s="111" t="s">
        <v>72</v>
      </c>
      <c r="AS5" s="112" t="s">
        <v>73</v>
      </c>
      <c r="AT5" s="112" t="s">
        <v>74</v>
      </c>
      <c r="AU5" s="112" t="s">
        <v>75</v>
      </c>
      <c r="AV5" s="112" t="s">
        <v>76</v>
      </c>
      <c r="AW5" s="113" t="s">
        <v>77</v>
      </c>
      <c r="AX5" s="114" t="s">
        <v>78</v>
      </c>
      <c r="AY5" s="115" t="s">
        <v>79</v>
      </c>
      <c r="AZ5" s="116" t="s">
        <v>80</v>
      </c>
    </row>
    <row r="6" spans="1:52" s="146" customFormat="1" ht="31.5" customHeight="1" thickBot="1">
      <c r="A6" s="145"/>
      <c r="B6" s="715" t="s">
        <v>81</v>
      </c>
      <c r="C6" s="713"/>
      <c r="D6" s="713"/>
      <c r="E6" s="713"/>
      <c r="F6" s="713"/>
      <c r="G6" s="713"/>
      <c r="H6" s="713"/>
      <c r="I6" s="713"/>
      <c r="J6" s="713"/>
      <c r="K6" s="713"/>
      <c r="L6" s="713"/>
      <c r="M6" s="713"/>
      <c r="N6" s="713"/>
      <c r="O6" s="713"/>
      <c r="P6" s="713"/>
      <c r="Q6" s="713"/>
      <c r="R6" s="713"/>
      <c r="S6" s="713"/>
      <c r="T6" s="713"/>
      <c r="U6" s="713"/>
      <c r="V6" s="713"/>
      <c r="W6" s="713"/>
      <c r="X6" s="713"/>
      <c r="Y6" s="713"/>
      <c r="Z6" s="713"/>
      <c r="AA6" s="713"/>
      <c r="AB6" s="713"/>
      <c r="AC6" s="713"/>
      <c r="AD6" s="713"/>
      <c r="AE6" s="713"/>
      <c r="AF6" s="713"/>
      <c r="AG6" s="713"/>
      <c r="AH6" s="713"/>
      <c r="AI6" s="713"/>
      <c r="AJ6" s="713"/>
      <c r="AK6" s="713"/>
      <c r="AL6" s="713"/>
      <c r="AM6" s="713"/>
      <c r="AN6" s="713"/>
      <c r="AO6" s="713"/>
      <c r="AP6" s="713"/>
      <c r="AQ6" s="713"/>
      <c r="AR6" s="713"/>
      <c r="AS6" s="713"/>
      <c r="AT6" s="713"/>
      <c r="AU6" s="713"/>
      <c r="AV6" s="713"/>
      <c r="AW6" s="713"/>
      <c r="AX6" s="713"/>
      <c r="AY6" s="713"/>
      <c r="AZ6" s="714"/>
    </row>
    <row r="7" spans="1:52" s="122" customFormat="1" ht="114" customHeight="1">
      <c r="A7" s="121"/>
      <c r="B7" s="607">
        <v>17.100000000000001</v>
      </c>
      <c r="C7" s="645" t="s">
        <v>402</v>
      </c>
      <c r="D7" s="646"/>
      <c r="E7" s="628"/>
      <c r="F7" s="596"/>
      <c r="G7" s="596"/>
      <c r="H7" s="596"/>
      <c r="I7" s="596"/>
      <c r="J7" s="596"/>
      <c r="K7" s="597" t="str">
        <f>T7</f>
        <v/>
      </c>
      <c r="L7" s="598">
        <f t="shared" ref="L7:L16" si="0">F7*10+G7</f>
        <v>0</v>
      </c>
      <c r="M7" s="598" t="b">
        <f t="shared" ref="M7:M16" si="1">OR(L7=31)</f>
        <v>0</v>
      </c>
      <c r="N7" s="598" t="b">
        <f t="shared" ref="N7:N16" si="2">OR(L7=21,L7=32)</f>
        <v>0</v>
      </c>
      <c r="O7" s="598" t="b">
        <f t="shared" ref="O7:O16" si="3">OR(L7=22,L7=33)</f>
        <v>0</v>
      </c>
      <c r="P7" s="598" t="b">
        <f t="shared" ref="P7:P16" si="4">OR(L7=11,L7=12)</f>
        <v>0</v>
      </c>
      <c r="Q7" s="598" t="b">
        <f t="shared" ref="Q7:Q16" si="5">OR(L7=23,L7=34)</f>
        <v>0</v>
      </c>
      <c r="R7" s="598" t="b">
        <f t="shared" ref="R7:R16" si="6">OR(L7=13,L7=14,L7=24)</f>
        <v>0</v>
      </c>
      <c r="S7" s="598" t="b">
        <f t="shared" ref="S7:S16" si="7">OR(L7=1,L7=2,L7=3,L7=4)</f>
        <v>0</v>
      </c>
      <c r="T7" s="599" t="str">
        <f t="shared" ref="T7:T16" si="8">IF(COUNTA(F7:G7)&lt;2,"",(IF(M7=TRUE,$N$5,IF(N7=TRUE,$O$5,IF(O7=TRUE,$P$5,IF(P7=TRUE,$Q$5,IF(Q7=TRUE,$R$5,IF(R7=TRUE,$S$5,IF(S7=TRUE,$T$5,0)))))))))</f>
        <v/>
      </c>
      <c r="U7" s="600" t="str">
        <f t="shared" ref="U7:U16" si="9">IF(COUNTA(F7:G7)&lt;2,"",(IF(M7=TRUE,6,IF(N7=TRUE,5,IF(O7=TRUE,4,IF(P7=TRUE,3,IF(Q7=TRUE,2,IF(R7=TRUE,1,IF(S7=TRUE,0,0)))))))))</f>
        <v/>
      </c>
      <c r="V7" s="598" t="e">
        <f t="shared" ref="V7:V16" si="10">U7*10+I7</f>
        <v>#VALUE!</v>
      </c>
      <c r="W7" s="598" t="e">
        <f t="shared" ref="W7:W16" si="11">OR(V7=61,V7=62,V7=63)</f>
        <v>#VALUE!</v>
      </c>
      <c r="X7" s="598" t="e">
        <f t="shared" ref="X7:X16" si="12">OR(V7=51,V7=52)</f>
        <v>#VALUE!</v>
      </c>
      <c r="Y7" s="598" t="e">
        <f t="shared" ref="Y7:Y16" si="13">OR(V7=31,V7=41,V7=42,V7=53)</f>
        <v>#VALUE!</v>
      </c>
      <c r="Z7" s="598" t="e">
        <f t="shared" ref="Z7:Z16" si="14">OR(V7=21,V7=32)</f>
        <v>#VALUE!</v>
      </c>
      <c r="AA7" s="598" t="e">
        <f t="shared" ref="AA7:AA16" si="15">AND(W7=FALSE,X7=FALSE,Y7=FALSE,Z7=FALSE)</f>
        <v>#VALUE!</v>
      </c>
      <c r="AB7" s="597" t="str">
        <f>IF(COUNTA(F7:G7:I7)&lt;3,"",(IF(W7=TRUE,$X$5,IF(X7=TRUE,$Y$5,IF(Y7=TRUE,$Z$5,IF(Z7=TRUE,$AA$5,"Non"))))))</f>
        <v/>
      </c>
      <c r="AC7" s="598" t="e">
        <f t="shared" ref="AC7:AC16" si="16">OR(V7=61,V7=62,V7=51,V7=52)</f>
        <v>#VALUE!</v>
      </c>
      <c r="AD7" s="598" t="e">
        <f t="shared" ref="AD7:AD16" si="17">OR(V7=41,V7=42)</f>
        <v>#VALUE!</v>
      </c>
      <c r="AE7" s="598" t="e">
        <f t="shared" ref="AE7:AE16" si="18">OR(V7=31,V7=32,V7=63,V7=64,V7=53,V7=54,)</f>
        <v>#VALUE!</v>
      </c>
      <c r="AF7" s="598" t="e">
        <f t="shared" ref="AF7:AF16" si="19">OR(V7=21,V7=22,)</f>
        <v>#VALUE!</v>
      </c>
      <c r="AG7" s="598" t="e">
        <f t="shared" ref="AG7:AG16" si="20">OR(V7=11,V7=12,V7=13,V7=23,)</f>
        <v>#VALUE!</v>
      </c>
      <c r="AH7" s="597" t="str">
        <f>IF(COUNTA(F7:G7:I7)&lt;3,"",(IF(AC7=TRUE,$AD$5,IF(AD7=TRUE,$AE$5,IF(AE7=TRUE,$AF$5,IF(AF7=TRUE,$AG$5,IF(AG7=TRUE,$AH$5,"Aucune")))))))</f>
        <v/>
      </c>
      <c r="AI7" s="598" t="e">
        <f t="shared" ref="AI7:AI16" si="21">OR(V7=62,V7=52,V7=42)</f>
        <v>#VALUE!</v>
      </c>
      <c r="AJ7" s="598" t="e">
        <f t="shared" ref="AJ7:AJ16" si="22">OR(V7=63,V7=53,V7=43,V7=64,V7=54)</f>
        <v>#VALUE!</v>
      </c>
      <c r="AK7" s="598" t="e">
        <f t="shared" ref="AK7:AL16" si="23">OR(V7=61,V7=51,V7=41)</f>
        <v>#VALUE!</v>
      </c>
      <c r="AL7" s="598" t="e">
        <f t="shared" si="23"/>
        <v>#VALUE!</v>
      </c>
      <c r="AM7" s="598" t="e">
        <f t="shared" ref="AM7:AM16" si="24">OR(V7=22,V7=23,V7=24,V7=12,V7=13,V7=14)</f>
        <v>#VALUE!</v>
      </c>
      <c r="AN7" s="597" t="str">
        <f>IF(COUNTA(F7:G7:I7)&lt;3,"",(IF(AI7=TRUE,$AJ$5,IF(AJ7=TRUE,$AK$5,IF(AK7=TRUE,$AL$5,IF(AL7=TRUE,$AM$5,IF(AM7=TRUE,$AN$5,"Aucune")))))))</f>
        <v/>
      </c>
      <c r="AO7" s="598" t="e">
        <f t="shared" ref="AO7:AO16" si="25">OR(V7=61,V7=62,V7=63,V7=51,V7=52,V7=53)</f>
        <v>#VALUE!</v>
      </c>
      <c r="AP7" s="598" t="e">
        <f t="shared" ref="AP7:AP16" si="26">OR(V7=41,V7=42,V7=43,V7=31,V7=32,V7=33)</f>
        <v>#VALUE!</v>
      </c>
      <c r="AQ7" s="598" t="e">
        <f t="shared" ref="AQ7:AQ16" si="27">OR(V7=21,V7=22,V7=23,V7=11,V7=12,V7=13)</f>
        <v>#VALUE!</v>
      </c>
      <c r="AR7" s="597" t="str">
        <f>IF(COUNTA(F7:G7:I7)&lt;3,"",(IF(AO7=TRUE,$AP$5,IF(AP7=TRUE,$AQ$5,IF(AQ7=TRUE,$AR$5,"Aucune action requise")))))</f>
        <v/>
      </c>
      <c r="AS7" s="598" t="e">
        <f t="shared" ref="AS7:AS16" si="28">OR(V7=61,V7=51,V7=41,V7=31,V7=21)</f>
        <v>#VALUE!</v>
      </c>
      <c r="AT7" s="598" t="e">
        <f t="shared" ref="AT7:AT16" si="29">OR(V7=62,V7=52,V7=42,V7=32,V7=22,V7=63,V7=53)</f>
        <v>#VALUE!</v>
      </c>
      <c r="AU7" s="598" t="e">
        <f t="shared" ref="AU7:AU16" si="30">OR(V7=43,V7=33,V7=23,V7=34,V7=24)</f>
        <v>#VALUE!</v>
      </c>
      <c r="AV7" s="598" t="e">
        <f t="shared" ref="AV7:AV16" si="31">OR(V7=64,V7=54,V7=44)</f>
        <v>#VALUE!</v>
      </c>
      <c r="AW7" s="597" t="str">
        <f>IF(COUNTA(F7:G7:I7)&lt;3,"",(IF(AS7=TRUE,$AS$5,IF(AT7=TRUE,$AT$5,IF(AU7=TRUE,$AU$5,IF(AV7=TRUE,$AV$5,"Aucun"))))))</f>
        <v/>
      </c>
      <c r="AX7" s="597"/>
      <c r="AY7" s="601"/>
      <c r="AZ7" s="353"/>
    </row>
    <row r="8" spans="1:52" s="122" customFormat="1" ht="114" customHeight="1">
      <c r="A8" s="121"/>
      <c r="B8" s="607">
        <v>17.2</v>
      </c>
      <c r="C8" s="645" t="s">
        <v>403</v>
      </c>
      <c r="D8" s="646"/>
      <c r="E8" s="628"/>
      <c r="F8" s="596"/>
      <c r="G8" s="596"/>
      <c r="H8" s="596"/>
      <c r="I8" s="596"/>
      <c r="J8" s="596"/>
      <c r="K8" s="597" t="str">
        <f t="shared" ref="K8:K25" si="32">T8</f>
        <v/>
      </c>
      <c r="L8" s="598">
        <f t="shared" si="0"/>
        <v>0</v>
      </c>
      <c r="M8" s="598" t="b">
        <f t="shared" si="1"/>
        <v>0</v>
      </c>
      <c r="N8" s="598" t="b">
        <f t="shared" si="2"/>
        <v>0</v>
      </c>
      <c r="O8" s="598" t="b">
        <f t="shared" si="3"/>
        <v>0</v>
      </c>
      <c r="P8" s="598" t="b">
        <f t="shared" si="4"/>
        <v>0</v>
      </c>
      <c r="Q8" s="598" t="b">
        <f t="shared" si="5"/>
        <v>0</v>
      </c>
      <c r="R8" s="598" t="b">
        <f t="shared" si="6"/>
        <v>0</v>
      </c>
      <c r="S8" s="598" t="b">
        <f t="shared" si="7"/>
        <v>0</v>
      </c>
      <c r="T8" s="599" t="str">
        <f t="shared" si="8"/>
        <v/>
      </c>
      <c r="U8" s="600" t="str">
        <f t="shared" si="9"/>
        <v/>
      </c>
      <c r="V8" s="598" t="e">
        <f t="shared" si="10"/>
        <v>#VALUE!</v>
      </c>
      <c r="W8" s="598" t="e">
        <f t="shared" si="11"/>
        <v>#VALUE!</v>
      </c>
      <c r="X8" s="598" t="e">
        <f t="shared" si="12"/>
        <v>#VALUE!</v>
      </c>
      <c r="Y8" s="598" t="e">
        <f t="shared" si="13"/>
        <v>#VALUE!</v>
      </c>
      <c r="Z8" s="598" t="e">
        <f t="shared" si="14"/>
        <v>#VALUE!</v>
      </c>
      <c r="AA8" s="598" t="e">
        <f t="shared" si="15"/>
        <v>#VALUE!</v>
      </c>
      <c r="AB8" s="597" t="str">
        <f>IF(COUNTA(F8:G8:I8)&lt;3,"",(IF(W8=TRUE,$X$5,IF(X8=TRUE,$Y$5,IF(Y8=TRUE,$Z$5,IF(Z8=TRUE,$AA$5,"Non"))))))</f>
        <v/>
      </c>
      <c r="AC8" s="598" t="e">
        <f t="shared" si="16"/>
        <v>#VALUE!</v>
      </c>
      <c r="AD8" s="598" t="e">
        <f t="shared" si="17"/>
        <v>#VALUE!</v>
      </c>
      <c r="AE8" s="598" t="e">
        <f t="shared" si="18"/>
        <v>#VALUE!</v>
      </c>
      <c r="AF8" s="598" t="e">
        <f t="shared" si="19"/>
        <v>#VALUE!</v>
      </c>
      <c r="AG8" s="598" t="e">
        <f t="shared" si="20"/>
        <v>#VALUE!</v>
      </c>
      <c r="AH8" s="597" t="str">
        <f>IF(COUNTA(F8:G8:I8)&lt;3,"",(IF(AC8=TRUE,$AD$5,IF(AD8=TRUE,$AE$5,IF(AE8=TRUE,$AF$5,IF(AF8=TRUE,$AG$5,IF(AG8=TRUE,$AH$5,"Aucune")))))))</f>
        <v/>
      </c>
      <c r="AI8" s="598" t="e">
        <f t="shared" si="21"/>
        <v>#VALUE!</v>
      </c>
      <c r="AJ8" s="598" t="e">
        <f t="shared" si="22"/>
        <v>#VALUE!</v>
      </c>
      <c r="AK8" s="598" t="e">
        <f t="shared" si="23"/>
        <v>#VALUE!</v>
      </c>
      <c r="AL8" s="598" t="e">
        <f t="shared" si="23"/>
        <v>#VALUE!</v>
      </c>
      <c r="AM8" s="598" t="e">
        <f t="shared" si="24"/>
        <v>#VALUE!</v>
      </c>
      <c r="AN8" s="597" t="str">
        <f>IF(COUNTA(F8:G8:I8)&lt;3,"",(IF(AI8=TRUE,$AJ$5,IF(AJ8=TRUE,$AK$5,IF(AK8=TRUE,$AL$5,IF(AL8=TRUE,$AM$5,IF(AM8=TRUE,$AN$5,"Aucune")))))))</f>
        <v/>
      </c>
      <c r="AO8" s="598" t="e">
        <f t="shared" si="25"/>
        <v>#VALUE!</v>
      </c>
      <c r="AP8" s="598" t="e">
        <f t="shared" si="26"/>
        <v>#VALUE!</v>
      </c>
      <c r="AQ8" s="598" t="e">
        <f t="shared" si="27"/>
        <v>#VALUE!</v>
      </c>
      <c r="AR8" s="597" t="str">
        <f>IF(COUNTA(F8:G8:I8)&lt;3,"",(IF(AO8=TRUE,$AP$5,IF(AP8=TRUE,$AQ$5,IF(AQ8=TRUE,$AR$5,"Aucune action requise")))))</f>
        <v/>
      </c>
      <c r="AS8" s="598" t="e">
        <f t="shared" si="28"/>
        <v>#VALUE!</v>
      </c>
      <c r="AT8" s="598" t="e">
        <f t="shared" si="29"/>
        <v>#VALUE!</v>
      </c>
      <c r="AU8" s="598" t="e">
        <f t="shared" si="30"/>
        <v>#VALUE!</v>
      </c>
      <c r="AV8" s="598" t="e">
        <f t="shared" si="31"/>
        <v>#VALUE!</v>
      </c>
      <c r="AW8" s="597"/>
      <c r="AX8" s="597"/>
      <c r="AY8" s="601"/>
      <c r="AZ8" s="353"/>
    </row>
    <row r="9" spans="1:52" s="122" customFormat="1" ht="114" customHeight="1">
      <c r="A9" s="121"/>
      <c r="B9" s="607">
        <v>17.3</v>
      </c>
      <c r="C9" s="645" t="s">
        <v>404</v>
      </c>
      <c r="D9" s="646"/>
      <c r="E9" s="628"/>
      <c r="F9" s="596"/>
      <c r="G9" s="596"/>
      <c r="H9" s="596"/>
      <c r="I9" s="596"/>
      <c r="J9" s="596"/>
      <c r="K9" s="597" t="str">
        <f t="shared" si="32"/>
        <v/>
      </c>
      <c r="L9" s="598">
        <f t="shared" si="0"/>
        <v>0</v>
      </c>
      <c r="M9" s="598" t="b">
        <f t="shared" si="1"/>
        <v>0</v>
      </c>
      <c r="N9" s="598" t="b">
        <f t="shared" si="2"/>
        <v>0</v>
      </c>
      <c r="O9" s="598" t="b">
        <f t="shared" si="3"/>
        <v>0</v>
      </c>
      <c r="P9" s="598" t="b">
        <f t="shared" si="4"/>
        <v>0</v>
      </c>
      <c r="Q9" s="598" t="b">
        <f t="shared" si="5"/>
        <v>0</v>
      </c>
      <c r="R9" s="598" t="b">
        <f t="shared" si="6"/>
        <v>0</v>
      </c>
      <c r="S9" s="598" t="b">
        <f t="shared" si="7"/>
        <v>0</v>
      </c>
      <c r="T9" s="599" t="str">
        <f t="shared" si="8"/>
        <v/>
      </c>
      <c r="U9" s="600" t="str">
        <f t="shared" si="9"/>
        <v/>
      </c>
      <c r="V9" s="598" t="e">
        <f t="shared" si="10"/>
        <v>#VALUE!</v>
      </c>
      <c r="W9" s="598" t="e">
        <f t="shared" si="11"/>
        <v>#VALUE!</v>
      </c>
      <c r="X9" s="598" t="e">
        <f t="shared" si="12"/>
        <v>#VALUE!</v>
      </c>
      <c r="Y9" s="598" t="e">
        <f t="shared" si="13"/>
        <v>#VALUE!</v>
      </c>
      <c r="Z9" s="598" t="e">
        <f t="shared" si="14"/>
        <v>#VALUE!</v>
      </c>
      <c r="AA9" s="598" t="e">
        <f t="shared" si="15"/>
        <v>#VALUE!</v>
      </c>
      <c r="AB9" s="597" t="str">
        <f>IF(COUNTA(F9:G9:I9)&lt;3,"",(IF(W9=TRUE,$X$5,IF(X9=TRUE,$Y$5,IF(Y9=TRUE,$Z$5,IF(Z9=TRUE,$AA$5,"Non"))))))</f>
        <v/>
      </c>
      <c r="AC9" s="598" t="e">
        <f t="shared" si="16"/>
        <v>#VALUE!</v>
      </c>
      <c r="AD9" s="598" t="e">
        <f t="shared" si="17"/>
        <v>#VALUE!</v>
      </c>
      <c r="AE9" s="598" t="e">
        <f t="shared" si="18"/>
        <v>#VALUE!</v>
      </c>
      <c r="AF9" s="598" t="e">
        <f t="shared" si="19"/>
        <v>#VALUE!</v>
      </c>
      <c r="AG9" s="598" t="e">
        <f t="shared" si="20"/>
        <v>#VALUE!</v>
      </c>
      <c r="AH9" s="597" t="str">
        <f>IF(COUNTA(F9:G9:I9)&lt;3,"",(IF(AC9=TRUE,$AD$5,IF(AD9=TRUE,$AE$5,IF(AE9=TRUE,$AF$5,IF(AF9=TRUE,$AG$5,IF(AG9=TRUE,$AH$5,"Aucune")))))))</f>
        <v/>
      </c>
      <c r="AI9" s="598" t="e">
        <f t="shared" si="21"/>
        <v>#VALUE!</v>
      </c>
      <c r="AJ9" s="598" t="e">
        <f t="shared" si="22"/>
        <v>#VALUE!</v>
      </c>
      <c r="AK9" s="598" t="e">
        <f t="shared" si="23"/>
        <v>#VALUE!</v>
      </c>
      <c r="AL9" s="598" t="e">
        <f t="shared" si="23"/>
        <v>#VALUE!</v>
      </c>
      <c r="AM9" s="598" t="e">
        <f t="shared" si="24"/>
        <v>#VALUE!</v>
      </c>
      <c r="AN9" s="597" t="str">
        <f>IF(COUNTA(F9:G9:I9)&lt;3,"",(IF(AI9=TRUE,$AJ$5,IF(AJ9=TRUE,$AK$5,IF(AK9=TRUE,$AL$5,IF(AL9=TRUE,$AM$5,IF(AM9=TRUE,$AN$5,"Aucune")))))))</f>
        <v/>
      </c>
      <c r="AO9" s="598" t="e">
        <f t="shared" si="25"/>
        <v>#VALUE!</v>
      </c>
      <c r="AP9" s="598" t="e">
        <f t="shared" si="26"/>
        <v>#VALUE!</v>
      </c>
      <c r="AQ9" s="598" t="e">
        <f t="shared" si="27"/>
        <v>#VALUE!</v>
      </c>
      <c r="AR9" s="597" t="str">
        <f>IF(COUNTA(F9:G9:I9)&lt;3,"",(IF(AO9=TRUE,$AP$5,IF(AP9=TRUE,$AQ$5,IF(AQ9=TRUE,$AR$5,"Aucune action requise")))))</f>
        <v/>
      </c>
      <c r="AS9" s="598" t="e">
        <f t="shared" si="28"/>
        <v>#VALUE!</v>
      </c>
      <c r="AT9" s="598" t="e">
        <f t="shared" si="29"/>
        <v>#VALUE!</v>
      </c>
      <c r="AU9" s="598" t="e">
        <f t="shared" si="30"/>
        <v>#VALUE!</v>
      </c>
      <c r="AV9" s="598" t="e">
        <f t="shared" si="31"/>
        <v>#VALUE!</v>
      </c>
      <c r="AW9" s="597"/>
      <c r="AX9" s="597"/>
      <c r="AY9" s="601"/>
      <c r="AZ9" s="353"/>
    </row>
    <row r="10" spans="1:52" s="122" customFormat="1" ht="114" customHeight="1">
      <c r="A10" s="121"/>
      <c r="B10" s="607">
        <v>17.399999999999999</v>
      </c>
      <c r="C10" s="645" t="s">
        <v>405</v>
      </c>
      <c r="D10" s="646"/>
      <c r="E10" s="628"/>
      <c r="F10" s="596"/>
      <c r="G10" s="596"/>
      <c r="H10" s="596"/>
      <c r="I10" s="596"/>
      <c r="J10" s="596"/>
      <c r="K10" s="597" t="str">
        <f t="shared" si="32"/>
        <v/>
      </c>
      <c r="L10" s="598">
        <f t="shared" si="0"/>
        <v>0</v>
      </c>
      <c r="M10" s="598" t="b">
        <f t="shared" si="1"/>
        <v>0</v>
      </c>
      <c r="N10" s="598" t="b">
        <f t="shared" si="2"/>
        <v>0</v>
      </c>
      <c r="O10" s="598" t="b">
        <f t="shared" si="3"/>
        <v>0</v>
      </c>
      <c r="P10" s="598" t="b">
        <f t="shared" si="4"/>
        <v>0</v>
      </c>
      <c r="Q10" s="598" t="b">
        <f t="shared" si="5"/>
        <v>0</v>
      </c>
      <c r="R10" s="598" t="b">
        <f t="shared" si="6"/>
        <v>0</v>
      </c>
      <c r="S10" s="598" t="b">
        <f t="shared" si="7"/>
        <v>0</v>
      </c>
      <c r="T10" s="599" t="str">
        <f t="shared" si="8"/>
        <v/>
      </c>
      <c r="U10" s="600" t="str">
        <f t="shared" si="9"/>
        <v/>
      </c>
      <c r="V10" s="598" t="e">
        <f t="shared" si="10"/>
        <v>#VALUE!</v>
      </c>
      <c r="W10" s="598" t="e">
        <f t="shared" si="11"/>
        <v>#VALUE!</v>
      </c>
      <c r="X10" s="598" t="e">
        <f t="shared" si="12"/>
        <v>#VALUE!</v>
      </c>
      <c r="Y10" s="598" t="e">
        <f t="shared" si="13"/>
        <v>#VALUE!</v>
      </c>
      <c r="Z10" s="598" t="e">
        <f t="shared" si="14"/>
        <v>#VALUE!</v>
      </c>
      <c r="AA10" s="598" t="e">
        <f t="shared" si="15"/>
        <v>#VALUE!</v>
      </c>
      <c r="AB10" s="597" t="str">
        <f>IF(COUNTA(F10:G10:I10)&lt;3,"",(IF(W10=TRUE,$X$5,IF(X10=TRUE,$Y$5,IF(Y10=TRUE,$Z$5,IF(Z10=TRUE,$AA$5,"Non"))))))</f>
        <v/>
      </c>
      <c r="AC10" s="598" t="e">
        <f t="shared" si="16"/>
        <v>#VALUE!</v>
      </c>
      <c r="AD10" s="598" t="e">
        <f t="shared" si="17"/>
        <v>#VALUE!</v>
      </c>
      <c r="AE10" s="598" t="e">
        <f t="shared" si="18"/>
        <v>#VALUE!</v>
      </c>
      <c r="AF10" s="598" t="e">
        <f t="shared" si="19"/>
        <v>#VALUE!</v>
      </c>
      <c r="AG10" s="598" t="e">
        <f t="shared" si="20"/>
        <v>#VALUE!</v>
      </c>
      <c r="AH10" s="597" t="str">
        <f>IF(COUNTA(F10:G10:I10)&lt;3,"",(IF(AC10=TRUE,$AD$5,IF(AD10=TRUE,$AE$5,IF(AE10=TRUE,$AF$5,IF(AF10=TRUE,$AG$5,IF(AG10=TRUE,$AH$5,"Aucune")))))))</f>
        <v/>
      </c>
      <c r="AI10" s="598" t="e">
        <f t="shared" si="21"/>
        <v>#VALUE!</v>
      </c>
      <c r="AJ10" s="598" t="e">
        <f t="shared" si="22"/>
        <v>#VALUE!</v>
      </c>
      <c r="AK10" s="598" t="e">
        <f t="shared" si="23"/>
        <v>#VALUE!</v>
      </c>
      <c r="AL10" s="598" t="e">
        <f t="shared" si="23"/>
        <v>#VALUE!</v>
      </c>
      <c r="AM10" s="598" t="e">
        <f t="shared" si="24"/>
        <v>#VALUE!</v>
      </c>
      <c r="AN10" s="597" t="str">
        <f>IF(COUNTA(F10:G10:I10)&lt;3,"",(IF(AI10=TRUE,$AJ$5,IF(AJ10=TRUE,$AK$5,IF(AK10=TRUE,$AL$5,IF(AL10=TRUE,$AM$5,IF(AM10=TRUE,$AN$5,"Aucune")))))))</f>
        <v/>
      </c>
      <c r="AO10" s="598" t="e">
        <f t="shared" si="25"/>
        <v>#VALUE!</v>
      </c>
      <c r="AP10" s="598" t="e">
        <f t="shared" si="26"/>
        <v>#VALUE!</v>
      </c>
      <c r="AQ10" s="598" t="e">
        <f t="shared" si="27"/>
        <v>#VALUE!</v>
      </c>
      <c r="AR10" s="597" t="str">
        <f>IF(COUNTA(F10:G10:I10)&lt;3,"",(IF(AO10=TRUE,$AP$5,IF(AP10=TRUE,$AQ$5,IF(AQ10=TRUE,$AR$5,"Aucune action requise")))))</f>
        <v/>
      </c>
      <c r="AS10" s="598" t="e">
        <f t="shared" si="28"/>
        <v>#VALUE!</v>
      </c>
      <c r="AT10" s="598" t="e">
        <f t="shared" si="29"/>
        <v>#VALUE!</v>
      </c>
      <c r="AU10" s="598" t="e">
        <f t="shared" si="30"/>
        <v>#VALUE!</v>
      </c>
      <c r="AV10" s="598" t="e">
        <f t="shared" si="31"/>
        <v>#VALUE!</v>
      </c>
      <c r="AW10" s="597"/>
      <c r="AX10" s="597"/>
      <c r="AY10" s="601"/>
      <c r="AZ10" s="353"/>
    </row>
    <row r="11" spans="1:52" s="122" customFormat="1" ht="114" customHeight="1">
      <c r="A11" s="121"/>
      <c r="B11" s="607">
        <v>17.5</v>
      </c>
      <c r="C11" s="645" t="s">
        <v>406</v>
      </c>
      <c r="D11" s="646"/>
      <c r="E11" s="628"/>
      <c r="F11" s="596"/>
      <c r="G11" s="596"/>
      <c r="H11" s="596"/>
      <c r="I11" s="596"/>
      <c r="J11" s="596"/>
      <c r="K11" s="597" t="str">
        <f t="shared" si="32"/>
        <v/>
      </c>
      <c r="L11" s="598">
        <f t="shared" si="0"/>
        <v>0</v>
      </c>
      <c r="M11" s="598" t="b">
        <f t="shared" si="1"/>
        <v>0</v>
      </c>
      <c r="N11" s="598" t="b">
        <f t="shared" si="2"/>
        <v>0</v>
      </c>
      <c r="O11" s="598" t="b">
        <f t="shared" si="3"/>
        <v>0</v>
      </c>
      <c r="P11" s="598" t="b">
        <f t="shared" si="4"/>
        <v>0</v>
      </c>
      <c r="Q11" s="598" t="b">
        <f t="shared" si="5"/>
        <v>0</v>
      </c>
      <c r="R11" s="598" t="b">
        <f t="shared" si="6"/>
        <v>0</v>
      </c>
      <c r="S11" s="598" t="b">
        <f t="shared" si="7"/>
        <v>0</v>
      </c>
      <c r="T11" s="599" t="str">
        <f t="shared" si="8"/>
        <v/>
      </c>
      <c r="U11" s="600" t="str">
        <f t="shared" si="9"/>
        <v/>
      </c>
      <c r="V11" s="598" t="e">
        <f t="shared" si="10"/>
        <v>#VALUE!</v>
      </c>
      <c r="W11" s="598" t="e">
        <f t="shared" si="11"/>
        <v>#VALUE!</v>
      </c>
      <c r="X11" s="598" t="e">
        <f t="shared" si="12"/>
        <v>#VALUE!</v>
      </c>
      <c r="Y11" s="598" t="e">
        <f t="shared" si="13"/>
        <v>#VALUE!</v>
      </c>
      <c r="Z11" s="598" t="e">
        <f t="shared" si="14"/>
        <v>#VALUE!</v>
      </c>
      <c r="AA11" s="598" t="e">
        <f t="shared" si="15"/>
        <v>#VALUE!</v>
      </c>
      <c r="AB11" s="597" t="str">
        <f>IF(COUNTA(F11:G11:I11)&lt;3,"",(IF(W11=TRUE,$X$5,IF(X11=TRUE,$Y$5,IF(Y11=TRUE,$Z$5,IF(Z11=TRUE,$AA$5,"Non"))))))</f>
        <v/>
      </c>
      <c r="AC11" s="598" t="e">
        <f t="shared" si="16"/>
        <v>#VALUE!</v>
      </c>
      <c r="AD11" s="598" t="e">
        <f t="shared" si="17"/>
        <v>#VALUE!</v>
      </c>
      <c r="AE11" s="598" t="e">
        <f t="shared" si="18"/>
        <v>#VALUE!</v>
      </c>
      <c r="AF11" s="598" t="e">
        <f t="shared" si="19"/>
        <v>#VALUE!</v>
      </c>
      <c r="AG11" s="598" t="e">
        <f t="shared" si="20"/>
        <v>#VALUE!</v>
      </c>
      <c r="AH11" s="597" t="str">
        <f>IF(COUNTA(F11:G11:I11)&lt;3,"",(IF(AC11=TRUE,$AD$5,IF(AD11=TRUE,$AE$5,IF(AE11=TRUE,$AF$5,IF(AF11=TRUE,$AG$5,IF(AG11=TRUE,$AH$5,"Aucune")))))))</f>
        <v/>
      </c>
      <c r="AI11" s="598" t="e">
        <f t="shared" si="21"/>
        <v>#VALUE!</v>
      </c>
      <c r="AJ11" s="598" t="e">
        <f t="shared" si="22"/>
        <v>#VALUE!</v>
      </c>
      <c r="AK11" s="598" t="e">
        <f t="shared" si="23"/>
        <v>#VALUE!</v>
      </c>
      <c r="AL11" s="598" t="e">
        <f t="shared" si="23"/>
        <v>#VALUE!</v>
      </c>
      <c r="AM11" s="598" t="e">
        <f t="shared" si="24"/>
        <v>#VALUE!</v>
      </c>
      <c r="AN11" s="597" t="str">
        <f>IF(COUNTA(F11:G11:I11)&lt;3,"",(IF(AI11=TRUE,$AJ$5,IF(AJ11=TRUE,$AK$5,IF(AK11=TRUE,$AL$5,IF(AL11=TRUE,$AM$5,IF(AM11=TRUE,$AN$5,"Aucune")))))))</f>
        <v/>
      </c>
      <c r="AO11" s="598" t="e">
        <f t="shared" si="25"/>
        <v>#VALUE!</v>
      </c>
      <c r="AP11" s="598" t="e">
        <f t="shared" si="26"/>
        <v>#VALUE!</v>
      </c>
      <c r="AQ11" s="598" t="e">
        <f t="shared" si="27"/>
        <v>#VALUE!</v>
      </c>
      <c r="AR11" s="597" t="str">
        <f>IF(COUNTA(F11:G11:I11)&lt;3,"",(IF(AO11=TRUE,$AP$5,IF(AP11=TRUE,$AQ$5,IF(AQ11=TRUE,$AR$5,"Aucune action requise")))))</f>
        <v/>
      </c>
      <c r="AS11" s="598" t="e">
        <f t="shared" si="28"/>
        <v>#VALUE!</v>
      </c>
      <c r="AT11" s="598" t="e">
        <f t="shared" si="29"/>
        <v>#VALUE!</v>
      </c>
      <c r="AU11" s="598" t="e">
        <f t="shared" si="30"/>
        <v>#VALUE!</v>
      </c>
      <c r="AV11" s="598" t="e">
        <f t="shared" si="31"/>
        <v>#VALUE!</v>
      </c>
      <c r="AW11" s="597"/>
      <c r="AX11" s="597"/>
      <c r="AY11" s="601"/>
      <c r="AZ11" s="353"/>
    </row>
    <row r="12" spans="1:52" s="122" customFormat="1" ht="114" customHeight="1">
      <c r="A12" s="121"/>
      <c r="B12" s="607">
        <v>17.600000000000001</v>
      </c>
      <c r="C12" s="645" t="s">
        <v>407</v>
      </c>
      <c r="D12" s="646"/>
      <c r="E12" s="628"/>
      <c r="F12" s="596"/>
      <c r="G12" s="596"/>
      <c r="H12" s="596"/>
      <c r="I12" s="596"/>
      <c r="J12" s="596"/>
      <c r="K12" s="597" t="str">
        <f t="shared" si="32"/>
        <v/>
      </c>
      <c r="L12" s="598">
        <f t="shared" si="0"/>
        <v>0</v>
      </c>
      <c r="M12" s="598" t="b">
        <f t="shared" si="1"/>
        <v>0</v>
      </c>
      <c r="N12" s="598" t="b">
        <f t="shared" si="2"/>
        <v>0</v>
      </c>
      <c r="O12" s="598" t="b">
        <f t="shared" si="3"/>
        <v>0</v>
      </c>
      <c r="P12" s="598" t="b">
        <f t="shared" si="4"/>
        <v>0</v>
      </c>
      <c r="Q12" s="598" t="b">
        <f t="shared" si="5"/>
        <v>0</v>
      </c>
      <c r="R12" s="598" t="b">
        <f t="shared" si="6"/>
        <v>0</v>
      </c>
      <c r="S12" s="598" t="b">
        <f t="shared" si="7"/>
        <v>0</v>
      </c>
      <c r="T12" s="599" t="str">
        <f t="shared" si="8"/>
        <v/>
      </c>
      <c r="U12" s="600" t="str">
        <f t="shared" si="9"/>
        <v/>
      </c>
      <c r="V12" s="598" t="e">
        <f t="shared" si="10"/>
        <v>#VALUE!</v>
      </c>
      <c r="W12" s="598" t="e">
        <f t="shared" si="11"/>
        <v>#VALUE!</v>
      </c>
      <c r="X12" s="598" t="e">
        <f t="shared" si="12"/>
        <v>#VALUE!</v>
      </c>
      <c r="Y12" s="598" t="e">
        <f t="shared" si="13"/>
        <v>#VALUE!</v>
      </c>
      <c r="Z12" s="598" t="e">
        <f t="shared" si="14"/>
        <v>#VALUE!</v>
      </c>
      <c r="AA12" s="598" t="e">
        <f t="shared" si="15"/>
        <v>#VALUE!</v>
      </c>
      <c r="AB12" s="597" t="str">
        <f>IF(COUNTA(F12:G12:I12)&lt;3,"",(IF(W12=TRUE,$X$5,IF(X12=TRUE,$Y$5,IF(Y12=TRUE,$Z$5,IF(Z12=TRUE,$AA$5,"Non"))))))</f>
        <v/>
      </c>
      <c r="AC12" s="598" t="e">
        <f t="shared" si="16"/>
        <v>#VALUE!</v>
      </c>
      <c r="AD12" s="598" t="e">
        <f t="shared" si="17"/>
        <v>#VALUE!</v>
      </c>
      <c r="AE12" s="598" t="e">
        <f t="shared" si="18"/>
        <v>#VALUE!</v>
      </c>
      <c r="AF12" s="598" t="e">
        <f t="shared" si="19"/>
        <v>#VALUE!</v>
      </c>
      <c r="AG12" s="598" t="e">
        <f t="shared" si="20"/>
        <v>#VALUE!</v>
      </c>
      <c r="AH12" s="597" t="str">
        <f>IF(COUNTA(F12:G12:I12)&lt;3,"",(IF(AC12=TRUE,$AD$5,IF(AD12=TRUE,$AE$5,IF(AE12=TRUE,$AF$5,IF(AF12=TRUE,$AG$5,IF(AG12=TRUE,$AH$5,"Aucune")))))))</f>
        <v/>
      </c>
      <c r="AI12" s="598" t="e">
        <f t="shared" si="21"/>
        <v>#VALUE!</v>
      </c>
      <c r="AJ12" s="598" t="e">
        <f t="shared" si="22"/>
        <v>#VALUE!</v>
      </c>
      <c r="AK12" s="598" t="e">
        <f t="shared" si="23"/>
        <v>#VALUE!</v>
      </c>
      <c r="AL12" s="598" t="e">
        <f t="shared" si="23"/>
        <v>#VALUE!</v>
      </c>
      <c r="AM12" s="598" t="e">
        <f t="shared" si="24"/>
        <v>#VALUE!</v>
      </c>
      <c r="AN12" s="597" t="str">
        <f>IF(COUNTA(F12:G12:I12)&lt;3,"",(IF(AI12=TRUE,$AJ$5,IF(AJ12=TRUE,$AK$5,IF(AK12=TRUE,$AL$5,IF(AL12=TRUE,$AM$5,IF(AM12=TRUE,$AN$5,"Aucune")))))))</f>
        <v/>
      </c>
      <c r="AO12" s="598" t="e">
        <f t="shared" si="25"/>
        <v>#VALUE!</v>
      </c>
      <c r="AP12" s="598" t="e">
        <f t="shared" si="26"/>
        <v>#VALUE!</v>
      </c>
      <c r="AQ12" s="598" t="e">
        <f t="shared" si="27"/>
        <v>#VALUE!</v>
      </c>
      <c r="AR12" s="597" t="str">
        <f>IF(COUNTA(F12:G12:I12)&lt;3,"",(IF(AO12=TRUE,$AP$5,IF(AP12=TRUE,$AQ$5,IF(AQ12=TRUE,$AR$5,"Aucune action requise")))))</f>
        <v/>
      </c>
      <c r="AS12" s="598" t="e">
        <f t="shared" si="28"/>
        <v>#VALUE!</v>
      </c>
      <c r="AT12" s="598" t="e">
        <f t="shared" si="29"/>
        <v>#VALUE!</v>
      </c>
      <c r="AU12" s="598" t="e">
        <f t="shared" si="30"/>
        <v>#VALUE!</v>
      </c>
      <c r="AV12" s="598" t="e">
        <f t="shared" si="31"/>
        <v>#VALUE!</v>
      </c>
      <c r="AW12" s="597"/>
      <c r="AX12" s="597"/>
      <c r="AY12" s="601"/>
      <c r="AZ12" s="353"/>
    </row>
    <row r="13" spans="1:52" s="122" customFormat="1" ht="114" customHeight="1">
      <c r="A13" s="121"/>
      <c r="B13" s="171">
        <v>17.7</v>
      </c>
      <c r="C13" s="341" t="s">
        <v>408</v>
      </c>
      <c r="D13" s="469" t="s">
        <v>409</v>
      </c>
      <c r="E13" s="172"/>
      <c r="F13" s="160"/>
      <c r="G13" s="161"/>
      <c r="H13" s="161"/>
      <c r="I13" s="162"/>
      <c r="J13" s="162"/>
      <c r="K13" s="163" t="str">
        <f t="shared" si="32"/>
        <v/>
      </c>
      <c r="L13" s="280">
        <f t="shared" si="0"/>
        <v>0</v>
      </c>
      <c r="M13" s="280" t="b">
        <f t="shared" si="1"/>
        <v>0</v>
      </c>
      <c r="N13" s="280" t="b">
        <f t="shared" si="2"/>
        <v>0</v>
      </c>
      <c r="O13" s="280" t="b">
        <f t="shared" si="3"/>
        <v>0</v>
      </c>
      <c r="P13" s="280" t="b">
        <f t="shared" si="4"/>
        <v>0</v>
      </c>
      <c r="Q13" s="280" t="b">
        <f t="shared" si="5"/>
        <v>0</v>
      </c>
      <c r="R13" s="280" t="b">
        <f t="shared" si="6"/>
        <v>0</v>
      </c>
      <c r="S13" s="280" t="b">
        <f t="shared" si="7"/>
        <v>0</v>
      </c>
      <c r="T13" s="281" t="str">
        <f t="shared" si="8"/>
        <v/>
      </c>
      <c r="U13" s="282" t="str">
        <f t="shared" si="9"/>
        <v/>
      </c>
      <c r="V13" s="125" t="e">
        <f t="shared" si="10"/>
        <v>#VALUE!</v>
      </c>
      <c r="W13" s="280" t="e">
        <f t="shared" si="11"/>
        <v>#VALUE!</v>
      </c>
      <c r="X13" s="280" t="e">
        <f t="shared" si="12"/>
        <v>#VALUE!</v>
      </c>
      <c r="Y13" s="280" t="e">
        <f t="shared" si="13"/>
        <v>#VALUE!</v>
      </c>
      <c r="Z13" s="280" t="e">
        <f t="shared" si="14"/>
        <v>#VALUE!</v>
      </c>
      <c r="AA13" s="280" t="e">
        <f t="shared" si="15"/>
        <v>#VALUE!</v>
      </c>
      <c r="AB13" s="283" t="str">
        <f>IF(COUNTA(F13:G13:I13)&lt;3,"",(IF(W13=TRUE,$X$5,IF(X13=TRUE,$Y$5,IF(Y13=TRUE,$Z$5,IF(Z13=TRUE,$AA$5,"Non"))))))</f>
        <v/>
      </c>
      <c r="AC13" s="280" t="e">
        <f t="shared" si="16"/>
        <v>#VALUE!</v>
      </c>
      <c r="AD13" s="280" t="e">
        <f t="shared" si="17"/>
        <v>#VALUE!</v>
      </c>
      <c r="AE13" s="280" t="e">
        <f t="shared" si="18"/>
        <v>#VALUE!</v>
      </c>
      <c r="AF13" s="280" t="e">
        <f t="shared" si="19"/>
        <v>#VALUE!</v>
      </c>
      <c r="AG13" s="280" t="e">
        <f t="shared" si="20"/>
        <v>#VALUE!</v>
      </c>
      <c r="AH13" s="283" t="str">
        <f>IF(COUNTA(F13:G13:I13)&lt;3,"",(IF(AC13=TRUE,$AD$5,IF(AD13=TRUE,$AE$5,IF(AE13=TRUE,$AF$5,IF(AF13=TRUE,$AG$5,IF(AG13=TRUE,$AH$5,"Aucune")))))))</f>
        <v/>
      </c>
      <c r="AI13" s="280" t="e">
        <f t="shared" si="21"/>
        <v>#VALUE!</v>
      </c>
      <c r="AJ13" s="280" t="e">
        <f t="shared" si="22"/>
        <v>#VALUE!</v>
      </c>
      <c r="AK13" s="280" t="e">
        <f t="shared" si="23"/>
        <v>#VALUE!</v>
      </c>
      <c r="AL13" s="280" t="e">
        <f t="shared" si="23"/>
        <v>#VALUE!</v>
      </c>
      <c r="AM13" s="280" t="e">
        <f t="shared" si="24"/>
        <v>#VALUE!</v>
      </c>
      <c r="AN13" s="283" t="str">
        <f>IF(COUNTA(F13:G13:I13)&lt;3,"",(IF(AI13=TRUE,$AJ$5,IF(AJ13=TRUE,$AK$5,IF(AK13=TRUE,$AL$5,IF(AL13=TRUE,$AM$5,IF(AM13=TRUE,$AN$5,"Aucune")))))))</f>
        <v/>
      </c>
      <c r="AO13" s="280" t="e">
        <f t="shared" si="25"/>
        <v>#VALUE!</v>
      </c>
      <c r="AP13" s="280" t="e">
        <f t="shared" si="26"/>
        <v>#VALUE!</v>
      </c>
      <c r="AQ13" s="280" t="e">
        <f t="shared" si="27"/>
        <v>#VALUE!</v>
      </c>
      <c r="AR13" s="283" t="str">
        <f>IF(COUNTA(F13:G13:I13)&lt;3,"",(IF(AO13=TRUE,$AP$5,IF(AP13=TRUE,$AQ$5,IF(AQ13=TRUE,$AR$5,"Aucune action requise")))))</f>
        <v/>
      </c>
      <c r="AS13" s="280" t="e">
        <f t="shared" si="28"/>
        <v>#VALUE!</v>
      </c>
      <c r="AT13" s="280" t="e">
        <f t="shared" si="29"/>
        <v>#VALUE!</v>
      </c>
      <c r="AU13" s="280" t="e">
        <f t="shared" si="30"/>
        <v>#VALUE!</v>
      </c>
      <c r="AV13" s="280" t="e">
        <f t="shared" si="31"/>
        <v>#VALUE!</v>
      </c>
      <c r="AW13" s="168"/>
      <c r="AX13" s="169"/>
      <c r="AY13" s="310"/>
      <c r="AZ13" s="353"/>
    </row>
    <row r="14" spans="1:52" s="122" customFormat="1" ht="114" customHeight="1">
      <c r="A14" s="121"/>
      <c r="B14" s="607">
        <v>17.8</v>
      </c>
      <c r="C14" s="645" t="s">
        <v>410</v>
      </c>
      <c r="D14" s="646"/>
      <c r="E14" s="628"/>
      <c r="F14" s="596"/>
      <c r="G14" s="596"/>
      <c r="H14" s="596"/>
      <c r="I14" s="596"/>
      <c r="J14" s="596"/>
      <c r="K14" s="597" t="str">
        <f t="shared" si="32"/>
        <v/>
      </c>
      <c r="L14" s="598">
        <f t="shared" si="0"/>
        <v>0</v>
      </c>
      <c r="M14" s="598" t="b">
        <f t="shared" si="1"/>
        <v>0</v>
      </c>
      <c r="N14" s="598" t="b">
        <f t="shared" si="2"/>
        <v>0</v>
      </c>
      <c r="O14" s="598" t="b">
        <f t="shared" si="3"/>
        <v>0</v>
      </c>
      <c r="P14" s="598" t="b">
        <f t="shared" si="4"/>
        <v>0</v>
      </c>
      <c r="Q14" s="598" t="b">
        <f t="shared" si="5"/>
        <v>0</v>
      </c>
      <c r="R14" s="598" t="b">
        <f t="shared" si="6"/>
        <v>0</v>
      </c>
      <c r="S14" s="598" t="b">
        <f t="shared" si="7"/>
        <v>0</v>
      </c>
      <c r="T14" s="599" t="str">
        <f t="shared" si="8"/>
        <v/>
      </c>
      <c r="U14" s="600" t="str">
        <f t="shared" si="9"/>
        <v/>
      </c>
      <c r="V14" s="598" t="e">
        <f t="shared" si="10"/>
        <v>#VALUE!</v>
      </c>
      <c r="W14" s="598" t="e">
        <f t="shared" si="11"/>
        <v>#VALUE!</v>
      </c>
      <c r="X14" s="598" t="e">
        <f t="shared" si="12"/>
        <v>#VALUE!</v>
      </c>
      <c r="Y14" s="598" t="e">
        <f t="shared" si="13"/>
        <v>#VALUE!</v>
      </c>
      <c r="Z14" s="598" t="e">
        <f t="shared" si="14"/>
        <v>#VALUE!</v>
      </c>
      <c r="AA14" s="598" t="e">
        <f t="shared" si="15"/>
        <v>#VALUE!</v>
      </c>
      <c r="AB14" s="597" t="str">
        <f>IF(COUNTA(F14:G14:I14)&lt;3,"",(IF(W14=TRUE,$X$5,IF(X14=TRUE,$Y$5,IF(Y14=TRUE,$Z$5,IF(Z14=TRUE,$AA$5,"Non"))))))</f>
        <v/>
      </c>
      <c r="AC14" s="598" t="e">
        <f t="shared" si="16"/>
        <v>#VALUE!</v>
      </c>
      <c r="AD14" s="598" t="e">
        <f t="shared" si="17"/>
        <v>#VALUE!</v>
      </c>
      <c r="AE14" s="598" t="e">
        <f t="shared" si="18"/>
        <v>#VALUE!</v>
      </c>
      <c r="AF14" s="598" t="e">
        <f t="shared" si="19"/>
        <v>#VALUE!</v>
      </c>
      <c r="AG14" s="598" t="e">
        <f t="shared" si="20"/>
        <v>#VALUE!</v>
      </c>
      <c r="AH14" s="597" t="str">
        <f>IF(COUNTA(F14:G14:I14)&lt;3,"",(IF(AC14=TRUE,$AD$5,IF(AD14=TRUE,$AE$5,IF(AE14=TRUE,$AF$5,IF(AF14=TRUE,$AG$5,IF(AG14=TRUE,$AH$5,"Aucune")))))))</f>
        <v/>
      </c>
      <c r="AI14" s="598" t="e">
        <f t="shared" si="21"/>
        <v>#VALUE!</v>
      </c>
      <c r="AJ14" s="598" t="e">
        <f t="shared" si="22"/>
        <v>#VALUE!</v>
      </c>
      <c r="AK14" s="598" t="e">
        <f t="shared" si="23"/>
        <v>#VALUE!</v>
      </c>
      <c r="AL14" s="598" t="e">
        <f t="shared" si="23"/>
        <v>#VALUE!</v>
      </c>
      <c r="AM14" s="598" t="e">
        <f t="shared" si="24"/>
        <v>#VALUE!</v>
      </c>
      <c r="AN14" s="597" t="str">
        <f>IF(COUNTA(F14:G14:I14)&lt;3,"",(IF(AI14=TRUE,$AJ$5,IF(AJ14=TRUE,$AK$5,IF(AK14=TRUE,$AL$5,IF(AL14=TRUE,$AM$5,IF(AM14=TRUE,$AN$5,"Aucune")))))))</f>
        <v/>
      </c>
      <c r="AO14" s="598" t="e">
        <f t="shared" si="25"/>
        <v>#VALUE!</v>
      </c>
      <c r="AP14" s="598" t="e">
        <f t="shared" si="26"/>
        <v>#VALUE!</v>
      </c>
      <c r="AQ14" s="598" t="e">
        <f t="shared" si="27"/>
        <v>#VALUE!</v>
      </c>
      <c r="AR14" s="597" t="str">
        <f>IF(COUNTA(F14:G14:I14)&lt;3,"",(IF(AO14=TRUE,$AP$5,IF(AP14=TRUE,$AQ$5,IF(AQ14=TRUE,$AR$5,"Aucune action requise")))))</f>
        <v/>
      </c>
      <c r="AS14" s="598" t="e">
        <f t="shared" si="28"/>
        <v>#VALUE!</v>
      </c>
      <c r="AT14" s="598" t="e">
        <f t="shared" si="29"/>
        <v>#VALUE!</v>
      </c>
      <c r="AU14" s="598" t="e">
        <f t="shared" si="30"/>
        <v>#VALUE!</v>
      </c>
      <c r="AV14" s="598" t="e">
        <f t="shared" si="31"/>
        <v>#VALUE!</v>
      </c>
      <c r="AW14" s="597"/>
      <c r="AX14" s="597"/>
      <c r="AY14" s="601"/>
      <c r="AZ14" s="353"/>
    </row>
    <row r="15" spans="1:52" s="122" customFormat="1" ht="114" customHeight="1">
      <c r="A15" s="121"/>
      <c r="B15" s="607">
        <v>17.899999999999999</v>
      </c>
      <c r="C15" s="645" t="s">
        <v>411</v>
      </c>
      <c r="D15" s="646"/>
      <c r="E15" s="628"/>
      <c r="F15" s="596"/>
      <c r="G15" s="596"/>
      <c r="H15" s="596"/>
      <c r="I15" s="596"/>
      <c r="J15" s="596"/>
      <c r="K15" s="597" t="str">
        <f t="shared" si="32"/>
        <v/>
      </c>
      <c r="L15" s="598">
        <f t="shared" si="0"/>
        <v>0</v>
      </c>
      <c r="M15" s="598" t="b">
        <f t="shared" si="1"/>
        <v>0</v>
      </c>
      <c r="N15" s="598" t="b">
        <f t="shared" si="2"/>
        <v>0</v>
      </c>
      <c r="O15" s="598" t="b">
        <f t="shared" si="3"/>
        <v>0</v>
      </c>
      <c r="P15" s="598" t="b">
        <f t="shared" si="4"/>
        <v>0</v>
      </c>
      <c r="Q15" s="598" t="b">
        <f t="shared" si="5"/>
        <v>0</v>
      </c>
      <c r="R15" s="598" t="b">
        <f t="shared" si="6"/>
        <v>0</v>
      </c>
      <c r="S15" s="598" t="b">
        <f t="shared" si="7"/>
        <v>0</v>
      </c>
      <c r="T15" s="599" t="str">
        <f t="shared" si="8"/>
        <v/>
      </c>
      <c r="U15" s="600" t="str">
        <f t="shared" si="9"/>
        <v/>
      </c>
      <c r="V15" s="598" t="e">
        <f t="shared" si="10"/>
        <v>#VALUE!</v>
      </c>
      <c r="W15" s="598" t="e">
        <f t="shared" si="11"/>
        <v>#VALUE!</v>
      </c>
      <c r="X15" s="598" t="e">
        <f t="shared" si="12"/>
        <v>#VALUE!</v>
      </c>
      <c r="Y15" s="598" t="e">
        <f t="shared" si="13"/>
        <v>#VALUE!</v>
      </c>
      <c r="Z15" s="598" t="e">
        <f t="shared" si="14"/>
        <v>#VALUE!</v>
      </c>
      <c r="AA15" s="598" t="e">
        <f t="shared" si="15"/>
        <v>#VALUE!</v>
      </c>
      <c r="AB15" s="597" t="str">
        <f>IF(COUNTA(F15:G15:I15)&lt;3,"",(IF(W15=TRUE,$X$5,IF(X15=TRUE,$Y$5,IF(Y15=TRUE,$Z$5,IF(Z15=TRUE,$AA$5,"Non"))))))</f>
        <v/>
      </c>
      <c r="AC15" s="598" t="e">
        <f t="shared" si="16"/>
        <v>#VALUE!</v>
      </c>
      <c r="AD15" s="598" t="e">
        <f t="shared" si="17"/>
        <v>#VALUE!</v>
      </c>
      <c r="AE15" s="598" t="e">
        <f t="shared" si="18"/>
        <v>#VALUE!</v>
      </c>
      <c r="AF15" s="598" t="e">
        <f t="shared" si="19"/>
        <v>#VALUE!</v>
      </c>
      <c r="AG15" s="598" t="e">
        <f t="shared" si="20"/>
        <v>#VALUE!</v>
      </c>
      <c r="AH15" s="597" t="str">
        <f>IF(COUNTA(F15:G15:I15)&lt;3,"",(IF(AC15=TRUE,$AD$5,IF(AD15=TRUE,$AE$5,IF(AE15=TRUE,$AF$5,IF(AF15=TRUE,$AG$5,IF(AG15=TRUE,$AH$5,"Aucune")))))))</f>
        <v/>
      </c>
      <c r="AI15" s="598" t="e">
        <f t="shared" si="21"/>
        <v>#VALUE!</v>
      </c>
      <c r="AJ15" s="598" t="e">
        <f t="shared" si="22"/>
        <v>#VALUE!</v>
      </c>
      <c r="AK15" s="598" t="e">
        <f t="shared" si="23"/>
        <v>#VALUE!</v>
      </c>
      <c r="AL15" s="598" t="e">
        <f t="shared" ref="AL15:AL16" si="33">OR(V15=44,V15=32,V15=33,V15=34)</f>
        <v>#VALUE!</v>
      </c>
      <c r="AM15" s="598" t="e">
        <f t="shared" si="24"/>
        <v>#VALUE!</v>
      </c>
      <c r="AN15" s="597" t="str">
        <f>IF(COUNTA(F15:G15:I15)&lt;3,"",(IF(AI15=TRUE,$AJ$5,IF(AJ15=TRUE,$AK$5,IF(AK15=TRUE,$AL$5,IF(AL15=TRUE,$AM$5,IF(AM15=TRUE,$AN$5,"Aucune")))))))</f>
        <v/>
      </c>
      <c r="AO15" s="598" t="e">
        <f t="shared" si="25"/>
        <v>#VALUE!</v>
      </c>
      <c r="AP15" s="598" t="e">
        <f t="shared" si="26"/>
        <v>#VALUE!</v>
      </c>
      <c r="AQ15" s="598" t="e">
        <f t="shared" si="27"/>
        <v>#VALUE!</v>
      </c>
      <c r="AR15" s="597" t="str">
        <f>IF(COUNTA(F15:G15:I15)&lt;3,"",(IF(AO15=TRUE,$AP$5,IF(AP15=TRUE,$AQ$5,IF(AQ15=TRUE,$AR$5,"Aucune action requise")))))</f>
        <v/>
      </c>
      <c r="AS15" s="598" t="e">
        <f t="shared" si="28"/>
        <v>#VALUE!</v>
      </c>
      <c r="AT15" s="598" t="e">
        <f t="shared" si="29"/>
        <v>#VALUE!</v>
      </c>
      <c r="AU15" s="598" t="e">
        <f t="shared" si="30"/>
        <v>#VALUE!</v>
      </c>
      <c r="AV15" s="598" t="e">
        <f t="shared" si="31"/>
        <v>#VALUE!</v>
      </c>
      <c r="AW15" s="597"/>
      <c r="AX15" s="597"/>
      <c r="AY15" s="601"/>
      <c r="AZ15" s="353"/>
    </row>
    <row r="16" spans="1:52" s="122" customFormat="1" ht="114" customHeight="1">
      <c r="A16" s="121"/>
      <c r="B16" s="607">
        <v>17.100000000000001</v>
      </c>
      <c r="C16" s="645" t="s">
        <v>412</v>
      </c>
      <c r="D16" s="646"/>
      <c r="E16" s="628"/>
      <c r="F16" s="596"/>
      <c r="G16" s="596"/>
      <c r="H16" s="596"/>
      <c r="I16" s="596"/>
      <c r="J16" s="596"/>
      <c r="K16" s="597" t="str">
        <f t="shared" si="32"/>
        <v/>
      </c>
      <c r="L16" s="598">
        <f t="shared" si="0"/>
        <v>0</v>
      </c>
      <c r="M16" s="598" t="b">
        <f t="shared" si="1"/>
        <v>0</v>
      </c>
      <c r="N16" s="598" t="b">
        <f t="shared" si="2"/>
        <v>0</v>
      </c>
      <c r="O16" s="598" t="b">
        <f t="shared" si="3"/>
        <v>0</v>
      </c>
      <c r="P16" s="598" t="b">
        <f t="shared" si="4"/>
        <v>0</v>
      </c>
      <c r="Q16" s="598" t="b">
        <f t="shared" si="5"/>
        <v>0</v>
      </c>
      <c r="R16" s="598" t="b">
        <f t="shared" si="6"/>
        <v>0</v>
      </c>
      <c r="S16" s="598" t="b">
        <f t="shared" si="7"/>
        <v>0</v>
      </c>
      <c r="T16" s="599" t="str">
        <f t="shared" si="8"/>
        <v/>
      </c>
      <c r="U16" s="600" t="str">
        <f t="shared" si="9"/>
        <v/>
      </c>
      <c r="V16" s="598" t="e">
        <f t="shared" si="10"/>
        <v>#VALUE!</v>
      </c>
      <c r="W16" s="598" t="e">
        <f t="shared" si="11"/>
        <v>#VALUE!</v>
      </c>
      <c r="X16" s="598" t="e">
        <f t="shared" si="12"/>
        <v>#VALUE!</v>
      </c>
      <c r="Y16" s="598" t="e">
        <f t="shared" si="13"/>
        <v>#VALUE!</v>
      </c>
      <c r="Z16" s="598" t="e">
        <f t="shared" si="14"/>
        <v>#VALUE!</v>
      </c>
      <c r="AA16" s="598" t="e">
        <f t="shared" si="15"/>
        <v>#VALUE!</v>
      </c>
      <c r="AB16" s="597" t="str">
        <f>IF(COUNTA(F16:G16:I16)&lt;3,"",(IF(W16=TRUE,$X$5,IF(X16=TRUE,$Y$5,IF(Y16=TRUE,$Z$5,IF(Z16=TRUE,$AA$5,"Non"))))))</f>
        <v/>
      </c>
      <c r="AC16" s="598" t="e">
        <f t="shared" si="16"/>
        <v>#VALUE!</v>
      </c>
      <c r="AD16" s="598" t="e">
        <f t="shared" si="17"/>
        <v>#VALUE!</v>
      </c>
      <c r="AE16" s="598" t="e">
        <f t="shared" si="18"/>
        <v>#VALUE!</v>
      </c>
      <c r="AF16" s="598" t="e">
        <f t="shared" si="19"/>
        <v>#VALUE!</v>
      </c>
      <c r="AG16" s="598" t="e">
        <f t="shared" si="20"/>
        <v>#VALUE!</v>
      </c>
      <c r="AH16" s="597" t="str">
        <f>IF(COUNTA(F16:G16:I16)&lt;3,"",(IF(AC16=TRUE,$AD$5,IF(AD16=TRUE,$AE$5,IF(AE16=TRUE,$AF$5,IF(AF16=TRUE,$AG$5,IF(AG16=TRUE,$AH$5,"Aucune")))))))</f>
        <v/>
      </c>
      <c r="AI16" s="598" t="e">
        <f t="shared" si="21"/>
        <v>#VALUE!</v>
      </c>
      <c r="AJ16" s="598" t="e">
        <f t="shared" si="22"/>
        <v>#VALUE!</v>
      </c>
      <c r="AK16" s="598" t="e">
        <f t="shared" si="23"/>
        <v>#VALUE!</v>
      </c>
      <c r="AL16" s="598" t="e">
        <f t="shared" si="33"/>
        <v>#VALUE!</v>
      </c>
      <c r="AM16" s="598" t="e">
        <f t="shared" si="24"/>
        <v>#VALUE!</v>
      </c>
      <c r="AN16" s="597" t="str">
        <f>IF(COUNTA(F16:G16:I16)&lt;3,"",(IF(AI16=TRUE,$AJ$5,IF(AJ16=TRUE,$AK$5,IF(AK16=TRUE,$AL$5,IF(AL16=TRUE,$AM$5,IF(AM16=TRUE,$AN$5,"Aucune")))))))</f>
        <v/>
      </c>
      <c r="AO16" s="598" t="e">
        <f t="shared" si="25"/>
        <v>#VALUE!</v>
      </c>
      <c r="AP16" s="598" t="e">
        <f t="shared" si="26"/>
        <v>#VALUE!</v>
      </c>
      <c r="AQ16" s="598" t="e">
        <f t="shared" si="27"/>
        <v>#VALUE!</v>
      </c>
      <c r="AR16" s="597" t="str">
        <f>IF(COUNTA(F16:G16:I16)&lt;3,"",(IF(AO16=TRUE,$AP$5,IF(AP16=TRUE,$AQ$5,IF(AQ16=TRUE,$AR$5,"Aucune action requise")))))</f>
        <v/>
      </c>
      <c r="AS16" s="598" t="e">
        <f t="shared" si="28"/>
        <v>#VALUE!</v>
      </c>
      <c r="AT16" s="598" t="e">
        <f t="shared" si="29"/>
        <v>#VALUE!</v>
      </c>
      <c r="AU16" s="598" t="e">
        <f t="shared" si="30"/>
        <v>#VALUE!</v>
      </c>
      <c r="AV16" s="598" t="e">
        <f t="shared" si="31"/>
        <v>#VALUE!</v>
      </c>
      <c r="AW16" s="597"/>
      <c r="AX16" s="597"/>
      <c r="AY16" s="601"/>
      <c r="AZ16" s="353"/>
    </row>
    <row r="17" spans="1:52" s="122" customFormat="1" ht="114" customHeight="1">
      <c r="A17" s="121"/>
      <c r="B17" s="607">
        <v>17.11</v>
      </c>
      <c r="C17" s="645" t="s">
        <v>413</v>
      </c>
      <c r="D17" s="646"/>
      <c r="E17" s="628"/>
      <c r="F17" s="596"/>
      <c r="G17" s="596"/>
      <c r="H17" s="596"/>
      <c r="I17" s="596"/>
      <c r="J17" s="596"/>
      <c r="K17" s="597"/>
      <c r="L17" s="598"/>
      <c r="M17" s="598"/>
      <c r="N17" s="598"/>
      <c r="O17" s="598"/>
      <c r="P17" s="598"/>
      <c r="Q17" s="598"/>
      <c r="R17" s="598"/>
      <c r="S17" s="598"/>
      <c r="T17" s="599"/>
      <c r="U17" s="600"/>
      <c r="V17" s="598"/>
      <c r="W17" s="598"/>
      <c r="X17" s="598"/>
      <c r="Y17" s="598"/>
      <c r="Z17" s="598"/>
      <c r="AA17" s="598"/>
      <c r="AB17" s="597"/>
      <c r="AC17" s="598"/>
      <c r="AD17" s="598"/>
      <c r="AE17" s="598"/>
      <c r="AF17" s="598"/>
      <c r="AG17" s="598"/>
      <c r="AH17" s="597"/>
      <c r="AI17" s="598"/>
      <c r="AJ17" s="598"/>
      <c r="AK17" s="598"/>
      <c r="AL17" s="598"/>
      <c r="AM17" s="598"/>
      <c r="AN17" s="597"/>
      <c r="AO17" s="598"/>
      <c r="AP17" s="598"/>
      <c r="AQ17" s="598"/>
      <c r="AR17" s="597"/>
      <c r="AS17" s="598"/>
      <c r="AT17" s="598"/>
      <c r="AU17" s="598"/>
      <c r="AV17" s="598"/>
      <c r="AW17" s="597"/>
      <c r="AX17" s="597"/>
      <c r="AY17" s="601"/>
      <c r="AZ17" s="353"/>
    </row>
    <row r="18" spans="1:52" s="122" customFormat="1" ht="114" customHeight="1">
      <c r="A18" s="121"/>
      <c r="B18" s="607">
        <v>17.12</v>
      </c>
      <c r="C18" s="645" t="s">
        <v>414</v>
      </c>
      <c r="D18" s="646"/>
      <c r="E18" s="628"/>
      <c r="F18" s="596"/>
      <c r="G18" s="596"/>
      <c r="H18" s="596"/>
      <c r="I18" s="596"/>
      <c r="J18" s="596"/>
      <c r="K18" s="597" t="str">
        <f t="shared" si="32"/>
        <v/>
      </c>
      <c r="L18" s="598">
        <f t="shared" ref="L18:L25" si="34">F18*10+G18</f>
        <v>0</v>
      </c>
      <c r="M18" s="598" t="b">
        <f t="shared" ref="M18:M25" si="35">OR(L18=31)</f>
        <v>0</v>
      </c>
      <c r="N18" s="598" t="b">
        <f t="shared" ref="N18:N25" si="36">OR(L18=21,L18=32)</f>
        <v>0</v>
      </c>
      <c r="O18" s="598" t="b">
        <f t="shared" ref="O18:O25" si="37">OR(L18=22,L18=33)</f>
        <v>0</v>
      </c>
      <c r="P18" s="598" t="b">
        <f t="shared" ref="P18:P25" si="38">OR(L18=11,L18=12)</f>
        <v>0</v>
      </c>
      <c r="Q18" s="598" t="b">
        <f t="shared" ref="Q18:Q25" si="39">OR(L18=23,L18=34)</f>
        <v>0</v>
      </c>
      <c r="R18" s="598" t="b">
        <f t="shared" ref="R18:R25" si="40">OR(L18=13,L18=14,L18=24)</f>
        <v>0</v>
      </c>
      <c r="S18" s="598" t="b">
        <f t="shared" ref="S18:S25" si="41">OR(L18=1,L18=2,L18=3,L18=4)</f>
        <v>0</v>
      </c>
      <c r="T18" s="599" t="str">
        <f t="shared" ref="T18:T25" si="42">IF(COUNTA(F18:G18)&lt;2,"",(IF(M18=TRUE,$N$5,IF(N18=TRUE,$O$5,IF(O18=TRUE,$P$5,IF(P18=TRUE,$Q$5,IF(Q18=TRUE,$R$5,IF(R18=TRUE,$S$5,IF(S18=TRUE,$T$5,0)))))))))</f>
        <v/>
      </c>
      <c r="U18" s="600" t="str">
        <f t="shared" ref="U18:U25" si="43">IF(COUNTA(F18:G18)&lt;2,"",(IF(M18=TRUE,6,IF(N18=TRUE,5,IF(O18=TRUE,4,IF(P18=TRUE,3,IF(Q18=TRUE,2,IF(R18=TRUE,1,IF(S18=TRUE,0,0)))))))))</f>
        <v/>
      </c>
      <c r="V18" s="598" t="e">
        <f t="shared" ref="V18:V25" si="44">U18*10+I18</f>
        <v>#VALUE!</v>
      </c>
      <c r="W18" s="598" t="e">
        <f t="shared" ref="W18:W25" si="45">OR(V18=61,V18=62,V18=63)</f>
        <v>#VALUE!</v>
      </c>
      <c r="X18" s="598" t="e">
        <f t="shared" ref="X18:X25" si="46">OR(V18=51,V18=52)</f>
        <v>#VALUE!</v>
      </c>
      <c r="Y18" s="598" t="e">
        <f t="shared" ref="Y18:Y25" si="47">OR(V18=31,V18=41,V18=42,V18=53)</f>
        <v>#VALUE!</v>
      </c>
      <c r="Z18" s="598" t="e">
        <f t="shared" ref="Z18:Z25" si="48">OR(V18=21,V18=32)</f>
        <v>#VALUE!</v>
      </c>
      <c r="AA18" s="598" t="e">
        <f t="shared" ref="AA18:AA25" si="49">AND(W18=FALSE,X18=FALSE,Y18=FALSE,Z18=FALSE)</f>
        <v>#VALUE!</v>
      </c>
      <c r="AB18" s="597" t="str">
        <f>IF(COUNTA(F18:G18:I18)&lt;3,"",(IF(W18=TRUE,$X$5,IF(X18=TRUE,$Y$5,IF(Y18=TRUE,$Z$5,IF(Z18=TRUE,$AA$5,"Non"))))))</f>
        <v/>
      </c>
      <c r="AC18" s="598" t="e">
        <f t="shared" ref="AC18:AC25" si="50">OR(V18=61,V18=62,V18=51,V18=52)</f>
        <v>#VALUE!</v>
      </c>
      <c r="AD18" s="598" t="e">
        <f t="shared" ref="AD18:AD25" si="51">OR(V18=41,V18=42)</f>
        <v>#VALUE!</v>
      </c>
      <c r="AE18" s="598" t="e">
        <f t="shared" ref="AE18:AE25" si="52">OR(V18=31,V18=32,V18=63,V18=64,V18=53,V18=54,)</f>
        <v>#VALUE!</v>
      </c>
      <c r="AF18" s="598" t="e">
        <f t="shared" ref="AF18:AF25" si="53">OR(V18=21,V18=22,)</f>
        <v>#VALUE!</v>
      </c>
      <c r="AG18" s="598" t="e">
        <f t="shared" ref="AG18:AG25" si="54">OR(V18=11,V18=12,V18=13,V18=23,)</f>
        <v>#VALUE!</v>
      </c>
      <c r="AH18" s="597" t="str">
        <f>IF(COUNTA(F18:G18:I18)&lt;3,"",(IF(AC18=TRUE,$AD$5,IF(AD18=TRUE,$AE$5,IF(AE18=TRUE,$AF$5,IF(AF18=TRUE,$AG$5,IF(AG18=TRUE,$AH$5,"Aucune")))))))</f>
        <v/>
      </c>
      <c r="AI18" s="598" t="e">
        <f t="shared" ref="AI18:AI25" si="55">OR(V18=62,V18=52,V18=42)</f>
        <v>#VALUE!</v>
      </c>
      <c r="AJ18" s="598" t="e">
        <f t="shared" ref="AJ18:AJ25" si="56">OR(V18=63,V18=53,V18=43,V18=64,V18=54)</f>
        <v>#VALUE!</v>
      </c>
      <c r="AK18" s="598" t="e">
        <f t="shared" ref="AK18:AK25" si="57">OR(V18=61,V18=51,V18=41)</f>
        <v>#VALUE!</v>
      </c>
      <c r="AL18" s="598" t="e">
        <f t="shared" ref="AL18:AL25" si="58">OR(V18=44,V18=32,V18=33,V18=34)</f>
        <v>#VALUE!</v>
      </c>
      <c r="AM18" s="598" t="e">
        <f t="shared" ref="AM18:AM25" si="59">OR(V18=22,V18=23,V18=24,V18=12,V18=13,V18=14)</f>
        <v>#VALUE!</v>
      </c>
      <c r="AN18" s="597" t="str">
        <f>IF(COUNTA(F18:G18:I18)&lt;3,"",(IF(AI18=TRUE,$AJ$5,IF(AJ18=TRUE,$AK$5,IF(AK18=TRUE,$AL$5,IF(AL18=TRUE,$AM$5,IF(AM18=TRUE,$AN$5,"Aucune")))))))</f>
        <v/>
      </c>
      <c r="AO18" s="598" t="e">
        <f t="shared" ref="AO18:AO25" si="60">OR(V18=61,V18=62,V18=63,V18=51,V18=52,V18=53)</f>
        <v>#VALUE!</v>
      </c>
      <c r="AP18" s="598" t="e">
        <f t="shared" ref="AP18:AP25" si="61">OR(V18=41,V18=42,V18=43,V18=31,V18=32,V18=33)</f>
        <v>#VALUE!</v>
      </c>
      <c r="AQ18" s="598" t="e">
        <f t="shared" ref="AQ18:AQ25" si="62">OR(V18=21,V18=22,V18=23,V18=11,V18=12,V18=13)</f>
        <v>#VALUE!</v>
      </c>
      <c r="AR18" s="597" t="str">
        <f>IF(COUNTA(F18:G18:I18)&lt;3,"",(IF(AO18=TRUE,$AP$5,IF(AP18=TRUE,$AQ$5,IF(AQ18=TRUE,$AR$5,"Aucune action requise")))))</f>
        <v/>
      </c>
      <c r="AS18" s="598" t="e">
        <f t="shared" ref="AS18:AS25" si="63">OR(V18=61,V18=51,V18=41,V18=31,V18=21)</f>
        <v>#VALUE!</v>
      </c>
      <c r="AT18" s="598" t="e">
        <f t="shared" ref="AT18:AT25" si="64">OR(V18=62,V18=52,V18=42,V18=32,V18=22,V18=63,V18=53)</f>
        <v>#VALUE!</v>
      </c>
      <c r="AU18" s="598" t="e">
        <f t="shared" ref="AU18:AU25" si="65">OR(V18=43,V18=33,V18=23,V18=34,V18=24)</f>
        <v>#VALUE!</v>
      </c>
      <c r="AV18" s="598" t="e">
        <f t="shared" ref="AV18:AV25" si="66">OR(V18=64,V18=54,V18=44)</f>
        <v>#VALUE!</v>
      </c>
      <c r="AW18" s="597"/>
      <c r="AX18" s="597"/>
      <c r="AY18" s="601"/>
      <c r="AZ18" s="353"/>
    </row>
    <row r="19" spans="1:52" s="122" customFormat="1" ht="114" customHeight="1">
      <c r="A19" s="121"/>
      <c r="B19" s="607">
        <v>17.13</v>
      </c>
      <c r="C19" s="645" t="s">
        <v>415</v>
      </c>
      <c r="D19" s="646"/>
      <c r="E19" s="628"/>
      <c r="F19" s="596"/>
      <c r="G19" s="596"/>
      <c r="H19" s="596"/>
      <c r="I19" s="596"/>
      <c r="J19" s="596"/>
      <c r="K19" s="597" t="str">
        <f t="shared" si="32"/>
        <v/>
      </c>
      <c r="L19" s="598">
        <f t="shared" si="34"/>
        <v>0</v>
      </c>
      <c r="M19" s="598" t="b">
        <f t="shared" si="35"/>
        <v>0</v>
      </c>
      <c r="N19" s="598" t="b">
        <f t="shared" si="36"/>
        <v>0</v>
      </c>
      <c r="O19" s="598" t="b">
        <f t="shared" si="37"/>
        <v>0</v>
      </c>
      <c r="P19" s="598" t="b">
        <f t="shared" si="38"/>
        <v>0</v>
      </c>
      <c r="Q19" s="598" t="b">
        <f t="shared" si="39"/>
        <v>0</v>
      </c>
      <c r="R19" s="598" t="b">
        <f t="shared" si="40"/>
        <v>0</v>
      </c>
      <c r="S19" s="598" t="b">
        <f t="shared" si="41"/>
        <v>0</v>
      </c>
      <c r="T19" s="599" t="str">
        <f t="shared" si="42"/>
        <v/>
      </c>
      <c r="U19" s="600" t="str">
        <f t="shared" si="43"/>
        <v/>
      </c>
      <c r="V19" s="598" t="e">
        <f t="shared" si="44"/>
        <v>#VALUE!</v>
      </c>
      <c r="W19" s="598" t="e">
        <f t="shared" si="45"/>
        <v>#VALUE!</v>
      </c>
      <c r="X19" s="598" t="e">
        <f t="shared" si="46"/>
        <v>#VALUE!</v>
      </c>
      <c r="Y19" s="598" t="e">
        <f t="shared" si="47"/>
        <v>#VALUE!</v>
      </c>
      <c r="Z19" s="598" t="e">
        <f t="shared" si="48"/>
        <v>#VALUE!</v>
      </c>
      <c r="AA19" s="598" t="e">
        <f t="shared" si="49"/>
        <v>#VALUE!</v>
      </c>
      <c r="AB19" s="597" t="str">
        <f>IF(COUNTA(F19:G19:I19)&lt;3,"",(IF(W19=TRUE,$X$5,IF(X19=TRUE,$Y$5,IF(Y19=TRUE,$Z$5,IF(Z19=TRUE,$AA$5,"Non"))))))</f>
        <v/>
      </c>
      <c r="AC19" s="598" t="e">
        <f t="shared" si="50"/>
        <v>#VALUE!</v>
      </c>
      <c r="AD19" s="598" t="e">
        <f t="shared" si="51"/>
        <v>#VALUE!</v>
      </c>
      <c r="AE19" s="598" t="e">
        <f t="shared" si="52"/>
        <v>#VALUE!</v>
      </c>
      <c r="AF19" s="598" t="e">
        <f t="shared" si="53"/>
        <v>#VALUE!</v>
      </c>
      <c r="AG19" s="598" t="e">
        <f t="shared" si="54"/>
        <v>#VALUE!</v>
      </c>
      <c r="AH19" s="597" t="str">
        <f>IF(COUNTA(F19:G19:I19)&lt;3,"",(IF(AC19=TRUE,$AD$5,IF(AD19=TRUE,$AE$5,IF(AE19=TRUE,$AF$5,IF(AF19=TRUE,$AG$5,IF(AG19=TRUE,$AH$5,"Aucune")))))))</f>
        <v/>
      </c>
      <c r="AI19" s="598" t="e">
        <f t="shared" si="55"/>
        <v>#VALUE!</v>
      </c>
      <c r="AJ19" s="598" t="e">
        <f t="shared" si="56"/>
        <v>#VALUE!</v>
      </c>
      <c r="AK19" s="598" t="e">
        <f t="shared" si="57"/>
        <v>#VALUE!</v>
      </c>
      <c r="AL19" s="598" t="e">
        <f t="shared" si="58"/>
        <v>#VALUE!</v>
      </c>
      <c r="AM19" s="598" t="e">
        <f t="shared" si="59"/>
        <v>#VALUE!</v>
      </c>
      <c r="AN19" s="597" t="str">
        <f>IF(COUNTA(F19:G19:I19)&lt;3,"",(IF(AI19=TRUE,$AJ$5,IF(AJ19=TRUE,$AK$5,IF(AK19=TRUE,$AL$5,IF(AL19=TRUE,$AM$5,IF(AM19=TRUE,$AN$5,"Aucune")))))))</f>
        <v/>
      </c>
      <c r="AO19" s="598" t="e">
        <f t="shared" si="60"/>
        <v>#VALUE!</v>
      </c>
      <c r="AP19" s="598" t="e">
        <f t="shared" si="61"/>
        <v>#VALUE!</v>
      </c>
      <c r="AQ19" s="598" t="e">
        <f t="shared" si="62"/>
        <v>#VALUE!</v>
      </c>
      <c r="AR19" s="597" t="str">
        <f>IF(COUNTA(F19:G19:I19)&lt;3,"",(IF(AO19=TRUE,$AP$5,IF(AP19=TRUE,$AQ$5,IF(AQ19=TRUE,$AR$5,"Aucune action requise")))))</f>
        <v/>
      </c>
      <c r="AS19" s="598" t="e">
        <f t="shared" si="63"/>
        <v>#VALUE!</v>
      </c>
      <c r="AT19" s="598" t="e">
        <f t="shared" si="64"/>
        <v>#VALUE!</v>
      </c>
      <c r="AU19" s="598" t="e">
        <f t="shared" si="65"/>
        <v>#VALUE!</v>
      </c>
      <c r="AV19" s="598" t="e">
        <f t="shared" si="66"/>
        <v>#VALUE!</v>
      </c>
      <c r="AW19" s="597"/>
      <c r="AX19" s="597"/>
      <c r="AY19" s="601"/>
      <c r="AZ19" s="353"/>
    </row>
    <row r="20" spans="1:52" s="122" customFormat="1" ht="114" customHeight="1">
      <c r="A20" s="121"/>
      <c r="B20" s="171">
        <v>17.14</v>
      </c>
      <c r="C20" s="549" t="s">
        <v>416</v>
      </c>
      <c r="D20" s="469" t="s">
        <v>417</v>
      </c>
      <c r="E20" s="562"/>
      <c r="F20" s="160"/>
      <c r="G20" s="161"/>
      <c r="H20" s="161"/>
      <c r="I20" s="162"/>
      <c r="J20" s="162"/>
      <c r="K20" s="163" t="str">
        <f t="shared" si="32"/>
        <v/>
      </c>
      <c r="L20" s="164">
        <f t="shared" si="34"/>
        <v>0</v>
      </c>
      <c r="M20" s="164" t="b">
        <f t="shared" si="35"/>
        <v>0</v>
      </c>
      <c r="N20" s="164" t="b">
        <f t="shared" si="36"/>
        <v>0</v>
      </c>
      <c r="O20" s="164" t="b">
        <f t="shared" si="37"/>
        <v>0</v>
      </c>
      <c r="P20" s="164" t="b">
        <f t="shared" si="38"/>
        <v>0</v>
      </c>
      <c r="Q20" s="164" t="b">
        <f t="shared" si="39"/>
        <v>0</v>
      </c>
      <c r="R20" s="164" t="b">
        <f t="shared" si="40"/>
        <v>0</v>
      </c>
      <c r="S20" s="164" t="b">
        <f t="shared" si="41"/>
        <v>0</v>
      </c>
      <c r="T20" s="281" t="str">
        <f t="shared" si="42"/>
        <v/>
      </c>
      <c r="U20" s="282" t="str">
        <f t="shared" si="43"/>
        <v/>
      </c>
      <c r="V20" s="167" t="e">
        <f t="shared" si="44"/>
        <v>#VALUE!</v>
      </c>
      <c r="W20" s="164" t="e">
        <f t="shared" si="45"/>
        <v>#VALUE!</v>
      </c>
      <c r="X20" s="164" t="e">
        <f t="shared" si="46"/>
        <v>#VALUE!</v>
      </c>
      <c r="Y20" s="164" t="e">
        <f t="shared" si="47"/>
        <v>#VALUE!</v>
      </c>
      <c r="Z20" s="164" t="e">
        <f t="shared" si="48"/>
        <v>#VALUE!</v>
      </c>
      <c r="AA20" s="164" t="e">
        <f t="shared" si="49"/>
        <v>#VALUE!</v>
      </c>
      <c r="AB20" s="283" t="str">
        <f>IF(COUNTA(F20:G20:I20)&lt;3,"",(IF(W20=TRUE,$X$5,IF(X20=TRUE,$Y$5,IF(Y20=TRUE,$Z$5,IF(Z20=TRUE,$AA$5,"Non"))))))</f>
        <v/>
      </c>
      <c r="AC20" s="164" t="e">
        <f t="shared" si="50"/>
        <v>#VALUE!</v>
      </c>
      <c r="AD20" s="164" t="e">
        <f t="shared" si="51"/>
        <v>#VALUE!</v>
      </c>
      <c r="AE20" s="164" t="e">
        <f t="shared" si="52"/>
        <v>#VALUE!</v>
      </c>
      <c r="AF20" s="164" t="e">
        <f t="shared" si="53"/>
        <v>#VALUE!</v>
      </c>
      <c r="AG20" s="164" t="e">
        <f t="shared" si="54"/>
        <v>#VALUE!</v>
      </c>
      <c r="AH20" s="283" t="str">
        <f>IF(COUNTA(F20:G20:I20)&lt;3,"",(IF(AC20=TRUE,$AD$5,IF(AD20=TRUE,$AE$5,IF(AE20=TRUE,$AF$5,IF(AF20=TRUE,$AG$5,IF(AG20=TRUE,$AH$5,"Aucune")))))))</f>
        <v/>
      </c>
      <c r="AI20" s="164" t="e">
        <f t="shared" si="55"/>
        <v>#VALUE!</v>
      </c>
      <c r="AJ20" s="164" t="e">
        <f t="shared" si="56"/>
        <v>#VALUE!</v>
      </c>
      <c r="AK20" s="164" t="e">
        <f t="shared" si="57"/>
        <v>#VALUE!</v>
      </c>
      <c r="AL20" s="164" t="e">
        <f t="shared" si="58"/>
        <v>#VALUE!</v>
      </c>
      <c r="AM20" s="164" t="e">
        <f t="shared" si="59"/>
        <v>#VALUE!</v>
      </c>
      <c r="AN20" s="283" t="str">
        <f>IF(COUNTA(F20:G20:I20)&lt;3,"",(IF(AI20=TRUE,$AJ$5,IF(AJ20=TRUE,$AK$5,IF(AK20=TRUE,$AL$5,IF(AL20=TRUE,$AM$5,IF(AM20=TRUE,$AN$5,"Aucune")))))))</f>
        <v/>
      </c>
      <c r="AO20" s="164" t="e">
        <f t="shared" si="60"/>
        <v>#VALUE!</v>
      </c>
      <c r="AP20" s="164" t="e">
        <f t="shared" si="61"/>
        <v>#VALUE!</v>
      </c>
      <c r="AQ20" s="164" t="e">
        <f t="shared" si="62"/>
        <v>#VALUE!</v>
      </c>
      <c r="AR20" s="283" t="str">
        <f>IF(COUNTA(F20:G20:I20)&lt;3,"",(IF(AO20=TRUE,$AP$5,IF(AP20=TRUE,$AQ$5,IF(AQ20=TRUE,$AR$5,"Aucune action requise")))))</f>
        <v/>
      </c>
      <c r="AS20" s="164" t="e">
        <f t="shared" si="63"/>
        <v>#VALUE!</v>
      </c>
      <c r="AT20" s="164" t="e">
        <f t="shared" si="64"/>
        <v>#VALUE!</v>
      </c>
      <c r="AU20" s="164" t="e">
        <f t="shared" si="65"/>
        <v>#VALUE!</v>
      </c>
      <c r="AV20" s="164" t="e">
        <f t="shared" si="66"/>
        <v>#VALUE!</v>
      </c>
      <c r="AW20" s="168"/>
      <c r="AX20" s="169"/>
      <c r="AY20" s="477"/>
      <c r="AZ20" s="353"/>
    </row>
    <row r="21" spans="1:52" s="122" customFormat="1" ht="114" customHeight="1">
      <c r="A21" s="121"/>
      <c r="B21" s="607">
        <v>17.149999999999999</v>
      </c>
      <c r="C21" s="645" t="s">
        <v>418</v>
      </c>
      <c r="D21" s="646"/>
      <c r="E21" s="628"/>
      <c r="F21" s="596"/>
      <c r="G21" s="596"/>
      <c r="H21" s="596"/>
      <c r="I21" s="596"/>
      <c r="J21" s="596"/>
      <c r="K21" s="597" t="str">
        <f t="shared" si="32"/>
        <v/>
      </c>
      <c r="L21" s="598">
        <f t="shared" si="34"/>
        <v>0</v>
      </c>
      <c r="M21" s="598" t="b">
        <f t="shared" si="35"/>
        <v>0</v>
      </c>
      <c r="N21" s="598" t="b">
        <f t="shared" si="36"/>
        <v>0</v>
      </c>
      <c r="O21" s="598" t="b">
        <f t="shared" si="37"/>
        <v>0</v>
      </c>
      <c r="P21" s="598" t="b">
        <f t="shared" si="38"/>
        <v>0</v>
      </c>
      <c r="Q21" s="598" t="b">
        <f t="shared" si="39"/>
        <v>0</v>
      </c>
      <c r="R21" s="598" t="b">
        <f t="shared" si="40"/>
        <v>0</v>
      </c>
      <c r="S21" s="598" t="b">
        <f t="shared" si="41"/>
        <v>0</v>
      </c>
      <c r="T21" s="599" t="str">
        <f t="shared" si="42"/>
        <v/>
      </c>
      <c r="U21" s="600" t="str">
        <f t="shared" si="43"/>
        <v/>
      </c>
      <c r="V21" s="598" t="e">
        <f t="shared" si="44"/>
        <v>#VALUE!</v>
      </c>
      <c r="W21" s="598" t="e">
        <f t="shared" si="45"/>
        <v>#VALUE!</v>
      </c>
      <c r="X21" s="598" t="e">
        <f t="shared" si="46"/>
        <v>#VALUE!</v>
      </c>
      <c r="Y21" s="598" t="e">
        <f t="shared" si="47"/>
        <v>#VALUE!</v>
      </c>
      <c r="Z21" s="598" t="e">
        <f t="shared" si="48"/>
        <v>#VALUE!</v>
      </c>
      <c r="AA21" s="598" t="e">
        <f t="shared" si="49"/>
        <v>#VALUE!</v>
      </c>
      <c r="AB21" s="597" t="str">
        <f>IF(COUNTA(F21:G21:I21)&lt;3,"",(IF(W21=TRUE,$X$5,IF(X21=TRUE,$Y$5,IF(Y21=TRUE,$Z$5,IF(Z21=TRUE,$AA$5,"Non"))))))</f>
        <v/>
      </c>
      <c r="AC21" s="598" t="e">
        <f t="shared" si="50"/>
        <v>#VALUE!</v>
      </c>
      <c r="AD21" s="598" t="e">
        <f t="shared" si="51"/>
        <v>#VALUE!</v>
      </c>
      <c r="AE21" s="598" t="e">
        <f t="shared" si="52"/>
        <v>#VALUE!</v>
      </c>
      <c r="AF21" s="598" t="e">
        <f t="shared" si="53"/>
        <v>#VALUE!</v>
      </c>
      <c r="AG21" s="598" t="e">
        <f t="shared" si="54"/>
        <v>#VALUE!</v>
      </c>
      <c r="AH21" s="597" t="str">
        <f>IF(COUNTA(F21:G21:I21)&lt;3,"",(IF(AC21=TRUE,$AD$5,IF(AD21=TRUE,$AE$5,IF(AE21=TRUE,$AF$5,IF(AF21=TRUE,$AG$5,IF(AG21=TRUE,$AH$5,"Aucune")))))))</f>
        <v/>
      </c>
      <c r="AI21" s="598" t="e">
        <f t="shared" si="55"/>
        <v>#VALUE!</v>
      </c>
      <c r="AJ21" s="598" t="e">
        <f t="shared" si="56"/>
        <v>#VALUE!</v>
      </c>
      <c r="AK21" s="598" t="e">
        <f t="shared" si="57"/>
        <v>#VALUE!</v>
      </c>
      <c r="AL21" s="598" t="e">
        <f t="shared" si="58"/>
        <v>#VALUE!</v>
      </c>
      <c r="AM21" s="598" t="e">
        <f t="shared" si="59"/>
        <v>#VALUE!</v>
      </c>
      <c r="AN21" s="597" t="str">
        <f>IF(COUNTA(F21:G21:I21)&lt;3,"",(IF(AI21=TRUE,$AJ$5,IF(AJ21=TRUE,$AK$5,IF(AK21=TRUE,$AL$5,IF(AL21=TRUE,$AM$5,IF(AM21=TRUE,$AN$5,"Aucune")))))))</f>
        <v/>
      </c>
      <c r="AO21" s="598" t="e">
        <f t="shared" si="60"/>
        <v>#VALUE!</v>
      </c>
      <c r="AP21" s="598" t="e">
        <f t="shared" si="61"/>
        <v>#VALUE!</v>
      </c>
      <c r="AQ21" s="598" t="e">
        <f t="shared" si="62"/>
        <v>#VALUE!</v>
      </c>
      <c r="AR21" s="597" t="str">
        <f>IF(COUNTA(F21:G21:I21)&lt;3,"",(IF(AO21=TRUE,$AP$5,IF(AP21=TRUE,$AQ$5,IF(AQ21=TRUE,$AR$5,"Aucune action requise")))))</f>
        <v/>
      </c>
      <c r="AS21" s="598" t="e">
        <f t="shared" si="63"/>
        <v>#VALUE!</v>
      </c>
      <c r="AT21" s="598" t="e">
        <f t="shared" si="64"/>
        <v>#VALUE!</v>
      </c>
      <c r="AU21" s="598" t="e">
        <f t="shared" si="65"/>
        <v>#VALUE!</v>
      </c>
      <c r="AV21" s="598" t="e">
        <f t="shared" si="66"/>
        <v>#VALUE!</v>
      </c>
      <c r="AW21" s="597"/>
      <c r="AX21" s="597"/>
      <c r="AY21" s="601"/>
      <c r="AZ21" s="353"/>
    </row>
    <row r="22" spans="1:52" s="122" customFormat="1" ht="114" customHeight="1">
      <c r="A22" s="121"/>
      <c r="B22" s="171">
        <v>17.16</v>
      </c>
      <c r="C22" s="549" t="s">
        <v>419</v>
      </c>
      <c r="D22" s="469" t="s">
        <v>420</v>
      </c>
      <c r="E22" s="562"/>
      <c r="F22" s="160"/>
      <c r="G22" s="161"/>
      <c r="H22" s="161"/>
      <c r="I22" s="162"/>
      <c r="J22" s="162"/>
      <c r="K22" s="163" t="str">
        <f t="shared" si="32"/>
        <v/>
      </c>
      <c r="L22" s="164">
        <f t="shared" si="34"/>
        <v>0</v>
      </c>
      <c r="M22" s="164" t="b">
        <f t="shared" si="35"/>
        <v>0</v>
      </c>
      <c r="N22" s="164" t="b">
        <f t="shared" si="36"/>
        <v>0</v>
      </c>
      <c r="O22" s="164" t="b">
        <f t="shared" si="37"/>
        <v>0</v>
      </c>
      <c r="P22" s="164" t="b">
        <f t="shared" si="38"/>
        <v>0</v>
      </c>
      <c r="Q22" s="164" t="b">
        <f t="shared" si="39"/>
        <v>0</v>
      </c>
      <c r="R22" s="164" t="b">
        <f t="shared" si="40"/>
        <v>0</v>
      </c>
      <c r="S22" s="164" t="b">
        <f t="shared" si="41"/>
        <v>0</v>
      </c>
      <c r="T22" s="281" t="str">
        <f t="shared" si="42"/>
        <v/>
      </c>
      <c r="U22" s="282" t="str">
        <f t="shared" si="43"/>
        <v/>
      </c>
      <c r="V22" s="167" t="e">
        <f t="shared" si="44"/>
        <v>#VALUE!</v>
      </c>
      <c r="W22" s="164" t="e">
        <f t="shared" si="45"/>
        <v>#VALUE!</v>
      </c>
      <c r="X22" s="164" t="e">
        <f t="shared" si="46"/>
        <v>#VALUE!</v>
      </c>
      <c r="Y22" s="164" t="e">
        <f t="shared" si="47"/>
        <v>#VALUE!</v>
      </c>
      <c r="Z22" s="164" t="e">
        <f t="shared" si="48"/>
        <v>#VALUE!</v>
      </c>
      <c r="AA22" s="164" t="e">
        <f t="shared" si="49"/>
        <v>#VALUE!</v>
      </c>
      <c r="AB22" s="283" t="str">
        <f>IF(COUNTA(F22:G22:I22)&lt;3,"",(IF(W22=TRUE,$X$5,IF(X22=TRUE,$Y$5,IF(Y22=TRUE,$Z$5,IF(Z22=TRUE,$AA$5,"Non"))))))</f>
        <v/>
      </c>
      <c r="AC22" s="164" t="e">
        <f t="shared" si="50"/>
        <v>#VALUE!</v>
      </c>
      <c r="AD22" s="164" t="e">
        <f t="shared" si="51"/>
        <v>#VALUE!</v>
      </c>
      <c r="AE22" s="164" t="e">
        <f t="shared" si="52"/>
        <v>#VALUE!</v>
      </c>
      <c r="AF22" s="164" t="e">
        <f t="shared" si="53"/>
        <v>#VALUE!</v>
      </c>
      <c r="AG22" s="164" t="e">
        <f t="shared" si="54"/>
        <v>#VALUE!</v>
      </c>
      <c r="AH22" s="283" t="str">
        <f>IF(COUNTA(F22:G22:I22)&lt;3,"",(IF(AC22=TRUE,$AD$5,IF(AD22=TRUE,$AE$5,IF(AE22=TRUE,$AF$5,IF(AF22=TRUE,$AG$5,IF(AG22=TRUE,$AH$5,"Aucune")))))))</f>
        <v/>
      </c>
      <c r="AI22" s="164" t="e">
        <f t="shared" si="55"/>
        <v>#VALUE!</v>
      </c>
      <c r="AJ22" s="164" t="e">
        <f t="shared" si="56"/>
        <v>#VALUE!</v>
      </c>
      <c r="AK22" s="164" t="e">
        <f t="shared" si="57"/>
        <v>#VALUE!</v>
      </c>
      <c r="AL22" s="164" t="e">
        <f t="shared" si="58"/>
        <v>#VALUE!</v>
      </c>
      <c r="AM22" s="164" t="e">
        <f t="shared" si="59"/>
        <v>#VALUE!</v>
      </c>
      <c r="AN22" s="283" t="str">
        <f>IF(COUNTA(F22:G22:I22)&lt;3,"",(IF(AI22=TRUE,$AJ$5,IF(AJ22=TRUE,$AK$5,IF(AK22=TRUE,$AL$5,IF(AL22=TRUE,$AM$5,IF(AM22=TRUE,$AN$5,"Aucune")))))))</f>
        <v/>
      </c>
      <c r="AO22" s="164" t="e">
        <f t="shared" si="60"/>
        <v>#VALUE!</v>
      </c>
      <c r="AP22" s="164" t="e">
        <f t="shared" si="61"/>
        <v>#VALUE!</v>
      </c>
      <c r="AQ22" s="164" t="e">
        <f t="shared" si="62"/>
        <v>#VALUE!</v>
      </c>
      <c r="AR22" s="283" t="str">
        <f>IF(COUNTA(F22:G22:I22)&lt;3,"",(IF(AO22=TRUE,$AP$5,IF(AP22=TRUE,$AQ$5,IF(AQ22=TRUE,$AR$5,"Aucune action requise")))))</f>
        <v/>
      </c>
      <c r="AS22" s="164" t="e">
        <f t="shared" si="63"/>
        <v>#VALUE!</v>
      </c>
      <c r="AT22" s="164" t="e">
        <f t="shared" si="64"/>
        <v>#VALUE!</v>
      </c>
      <c r="AU22" s="164" t="e">
        <f t="shared" si="65"/>
        <v>#VALUE!</v>
      </c>
      <c r="AV22" s="164" t="e">
        <f t="shared" si="66"/>
        <v>#VALUE!</v>
      </c>
      <c r="AW22" s="168"/>
      <c r="AX22" s="169"/>
      <c r="AY22" s="477"/>
      <c r="AZ22" s="353"/>
    </row>
    <row r="23" spans="1:52" s="122" customFormat="1" ht="114" customHeight="1">
      <c r="A23" s="121"/>
      <c r="B23" s="171">
        <v>17.170000000000002</v>
      </c>
      <c r="C23" s="549" t="s">
        <v>421</v>
      </c>
      <c r="D23" s="469" t="s">
        <v>422</v>
      </c>
      <c r="E23" s="562"/>
      <c r="F23" s="160"/>
      <c r="G23" s="161"/>
      <c r="H23" s="161"/>
      <c r="I23" s="162"/>
      <c r="J23" s="162"/>
      <c r="K23" s="163" t="str">
        <f t="shared" si="32"/>
        <v/>
      </c>
      <c r="L23" s="164">
        <f t="shared" si="34"/>
        <v>0</v>
      </c>
      <c r="M23" s="164" t="b">
        <f t="shared" si="35"/>
        <v>0</v>
      </c>
      <c r="N23" s="164" t="b">
        <f t="shared" si="36"/>
        <v>0</v>
      </c>
      <c r="O23" s="164" t="b">
        <f t="shared" si="37"/>
        <v>0</v>
      </c>
      <c r="P23" s="164" t="b">
        <f t="shared" si="38"/>
        <v>0</v>
      </c>
      <c r="Q23" s="164" t="b">
        <f t="shared" si="39"/>
        <v>0</v>
      </c>
      <c r="R23" s="164" t="b">
        <f t="shared" si="40"/>
        <v>0</v>
      </c>
      <c r="S23" s="164" t="b">
        <f t="shared" si="41"/>
        <v>0</v>
      </c>
      <c r="T23" s="281" t="str">
        <f t="shared" si="42"/>
        <v/>
      </c>
      <c r="U23" s="282" t="str">
        <f t="shared" si="43"/>
        <v/>
      </c>
      <c r="V23" s="167" t="e">
        <f t="shared" si="44"/>
        <v>#VALUE!</v>
      </c>
      <c r="W23" s="164" t="e">
        <f t="shared" si="45"/>
        <v>#VALUE!</v>
      </c>
      <c r="X23" s="164" t="e">
        <f t="shared" si="46"/>
        <v>#VALUE!</v>
      </c>
      <c r="Y23" s="164" t="e">
        <f t="shared" si="47"/>
        <v>#VALUE!</v>
      </c>
      <c r="Z23" s="164" t="e">
        <f t="shared" si="48"/>
        <v>#VALUE!</v>
      </c>
      <c r="AA23" s="164" t="e">
        <f t="shared" si="49"/>
        <v>#VALUE!</v>
      </c>
      <c r="AB23" s="283" t="str">
        <f>IF(COUNTA(F23:G23:I23)&lt;3,"",(IF(W23=TRUE,$X$5,IF(X23=TRUE,$Y$5,IF(Y23=TRUE,$Z$5,IF(Z23=TRUE,$AA$5,"Non"))))))</f>
        <v/>
      </c>
      <c r="AC23" s="164" t="e">
        <f t="shared" si="50"/>
        <v>#VALUE!</v>
      </c>
      <c r="AD23" s="164" t="e">
        <f t="shared" si="51"/>
        <v>#VALUE!</v>
      </c>
      <c r="AE23" s="164" t="e">
        <f t="shared" si="52"/>
        <v>#VALUE!</v>
      </c>
      <c r="AF23" s="164" t="e">
        <f t="shared" si="53"/>
        <v>#VALUE!</v>
      </c>
      <c r="AG23" s="164" t="e">
        <f t="shared" si="54"/>
        <v>#VALUE!</v>
      </c>
      <c r="AH23" s="283" t="str">
        <f>IF(COUNTA(F23:G23:I23)&lt;3,"",(IF(AC23=TRUE,$AD$5,IF(AD23=TRUE,$AE$5,IF(AE23=TRUE,$AF$5,IF(AF23=TRUE,$AG$5,IF(AG23=TRUE,$AH$5,"Aucune")))))))</f>
        <v/>
      </c>
      <c r="AI23" s="164" t="e">
        <f t="shared" si="55"/>
        <v>#VALUE!</v>
      </c>
      <c r="AJ23" s="164" t="e">
        <f t="shared" si="56"/>
        <v>#VALUE!</v>
      </c>
      <c r="AK23" s="164" t="e">
        <f t="shared" si="57"/>
        <v>#VALUE!</v>
      </c>
      <c r="AL23" s="164" t="e">
        <f t="shared" si="58"/>
        <v>#VALUE!</v>
      </c>
      <c r="AM23" s="164" t="e">
        <f t="shared" si="59"/>
        <v>#VALUE!</v>
      </c>
      <c r="AN23" s="283" t="str">
        <f>IF(COUNTA(F23:G23:I23)&lt;3,"",(IF(AI23=TRUE,$AJ$5,IF(AJ23=TRUE,$AK$5,IF(AK23=TRUE,$AL$5,IF(AL23=TRUE,$AM$5,IF(AM23=TRUE,$AN$5,"Aucune")))))))</f>
        <v/>
      </c>
      <c r="AO23" s="164" t="e">
        <f t="shared" si="60"/>
        <v>#VALUE!</v>
      </c>
      <c r="AP23" s="164" t="e">
        <f t="shared" si="61"/>
        <v>#VALUE!</v>
      </c>
      <c r="AQ23" s="164" t="e">
        <f t="shared" si="62"/>
        <v>#VALUE!</v>
      </c>
      <c r="AR23" s="283" t="str">
        <f>IF(COUNTA(F23:G23:I23)&lt;3,"",(IF(AO23=TRUE,$AP$5,IF(AP23=TRUE,$AQ$5,IF(AQ23=TRUE,$AR$5,"Aucune action requise")))))</f>
        <v/>
      </c>
      <c r="AS23" s="164" t="e">
        <f t="shared" si="63"/>
        <v>#VALUE!</v>
      </c>
      <c r="AT23" s="164" t="e">
        <f t="shared" si="64"/>
        <v>#VALUE!</v>
      </c>
      <c r="AU23" s="164" t="e">
        <f t="shared" si="65"/>
        <v>#VALUE!</v>
      </c>
      <c r="AV23" s="164" t="e">
        <f t="shared" si="66"/>
        <v>#VALUE!</v>
      </c>
      <c r="AW23" s="168"/>
      <c r="AX23" s="169"/>
      <c r="AY23" s="477"/>
      <c r="AZ23" s="353"/>
    </row>
    <row r="24" spans="1:52" s="122" customFormat="1" ht="114" customHeight="1">
      <c r="A24" s="121"/>
      <c r="B24" s="607">
        <v>17.18</v>
      </c>
      <c r="C24" s="645" t="s">
        <v>423</v>
      </c>
      <c r="D24" s="646"/>
      <c r="E24" s="628"/>
      <c r="F24" s="596"/>
      <c r="G24" s="596"/>
      <c r="H24" s="596"/>
      <c r="I24" s="596"/>
      <c r="J24" s="596"/>
      <c r="K24" s="597" t="str">
        <f t="shared" si="32"/>
        <v/>
      </c>
      <c r="L24" s="598">
        <f t="shared" si="34"/>
        <v>0</v>
      </c>
      <c r="M24" s="598" t="b">
        <f t="shared" si="35"/>
        <v>0</v>
      </c>
      <c r="N24" s="598" t="b">
        <f t="shared" si="36"/>
        <v>0</v>
      </c>
      <c r="O24" s="598" t="b">
        <f t="shared" si="37"/>
        <v>0</v>
      </c>
      <c r="P24" s="598" t="b">
        <f t="shared" si="38"/>
        <v>0</v>
      </c>
      <c r="Q24" s="598" t="b">
        <f t="shared" si="39"/>
        <v>0</v>
      </c>
      <c r="R24" s="598" t="b">
        <f t="shared" si="40"/>
        <v>0</v>
      </c>
      <c r="S24" s="598" t="b">
        <f t="shared" si="41"/>
        <v>0</v>
      </c>
      <c r="T24" s="599" t="str">
        <f t="shared" si="42"/>
        <v/>
      </c>
      <c r="U24" s="600" t="str">
        <f t="shared" si="43"/>
        <v/>
      </c>
      <c r="V24" s="598" t="e">
        <f t="shared" si="44"/>
        <v>#VALUE!</v>
      </c>
      <c r="W24" s="598" t="e">
        <f t="shared" si="45"/>
        <v>#VALUE!</v>
      </c>
      <c r="X24" s="598" t="e">
        <f t="shared" si="46"/>
        <v>#VALUE!</v>
      </c>
      <c r="Y24" s="598" t="e">
        <f t="shared" si="47"/>
        <v>#VALUE!</v>
      </c>
      <c r="Z24" s="598" t="e">
        <f t="shared" si="48"/>
        <v>#VALUE!</v>
      </c>
      <c r="AA24" s="598" t="e">
        <f t="shared" si="49"/>
        <v>#VALUE!</v>
      </c>
      <c r="AB24" s="597" t="str">
        <f>IF(COUNTA(F24:G24:I24)&lt;3,"",(IF(W24=TRUE,$X$5,IF(X24=TRUE,$Y$5,IF(Y24=TRUE,$Z$5,IF(Z24=TRUE,$AA$5,"Non"))))))</f>
        <v/>
      </c>
      <c r="AC24" s="598" t="e">
        <f t="shared" si="50"/>
        <v>#VALUE!</v>
      </c>
      <c r="AD24" s="598" t="e">
        <f t="shared" si="51"/>
        <v>#VALUE!</v>
      </c>
      <c r="AE24" s="598" t="e">
        <f t="shared" si="52"/>
        <v>#VALUE!</v>
      </c>
      <c r="AF24" s="598" t="e">
        <f t="shared" si="53"/>
        <v>#VALUE!</v>
      </c>
      <c r="AG24" s="598" t="e">
        <f t="shared" si="54"/>
        <v>#VALUE!</v>
      </c>
      <c r="AH24" s="597" t="str">
        <f>IF(COUNTA(F24:G24:I24)&lt;3,"",(IF(AC24=TRUE,$AD$5,IF(AD24=TRUE,$AE$5,IF(AE24=TRUE,$AF$5,IF(AF24=TRUE,$AG$5,IF(AG24=TRUE,$AH$5,"Aucune")))))))</f>
        <v/>
      </c>
      <c r="AI24" s="598" t="e">
        <f t="shared" si="55"/>
        <v>#VALUE!</v>
      </c>
      <c r="AJ24" s="598" t="e">
        <f t="shared" si="56"/>
        <v>#VALUE!</v>
      </c>
      <c r="AK24" s="598" t="e">
        <f t="shared" si="57"/>
        <v>#VALUE!</v>
      </c>
      <c r="AL24" s="598" t="e">
        <f t="shared" si="58"/>
        <v>#VALUE!</v>
      </c>
      <c r="AM24" s="598" t="e">
        <f t="shared" si="59"/>
        <v>#VALUE!</v>
      </c>
      <c r="AN24" s="597" t="str">
        <f>IF(COUNTA(F24:G24:I24)&lt;3,"",(IF(AI24=TRUE,$AJ$5,IF(AJ24=TRUE,$AK$5,IF(AK24=TRUE,$AL$5,IF(AL24=TRUE,$AM$5,IF(AM24=TRUE,$AN$5,"Aucune")))))))</f>
        <v/>
      </c>
      <c r="AO24" s="598" t="e">
        <f t="shared" si="60"/>
        <v>#VALUE!</v>
      </c>
      <c r="AP24" s="598" t="e">
        <f t="shared" si="61"/>
        <v>#VALUE!</v>
      </c>
      <c r="AQ24" s="598" t="e">
        <f t="shared" si="62"/>
        <v>#VALUE!</v>
      </c>
      <c r="AR24" s="597" t="str">
        <f>IF(COUNTA(F24:G24:I24)&lt;3,"",(IF(AO24=TRUE,$AP$5,IF(AP24=TRUE,$AQ$5,IF(AQ24=TRUE,$AR$5,"Aucune action requise")))))</f>
        <v/>
      </c>
      <c r="AS24" s="598" t="e">
        <f t="shared" si="63"/>
        <v>#VALUE!</v>
      </c>
      <c r="AT24" s="598" t="e">
        <f t="shared" si="64"/>
        <v>#VALUE!</v>
      </c>
      <c r="AU24" s="598" t="e">
        <f t="shared" si="65"/>
        <v>#VALUE!</v>
      </c>
      <c r="AV24" s="598" t="e">
        <f t="shared" si="66"/>
        <v>#VALUE!</v>
      </c>
      <c r="AW24" s="597"/>
      <c r="AX24" s="597"/>
      <c r="AY24" s="601"/>
      <c r="AZ24" s="353"/>
    </row>
    <row r="25" spans="1:52" s="122" customFormat="1" ht="114" customHeight="1">
      <c r="A25" s="121"/>
      <c r="B25" s="607">
        <v>17.190000000000001</v>
      </c>
      <c r="C25" s="645" t="s">
        <v>424</v>
      </c>
      <c r="D25" s="646"/>
      <c r="E25" s="628"/>
      <c r="F25" s="596"/>
      <c r="G25" s="596"/>
      <c r="H25" s="596"/>
      <c r="I25" s="596"/>
      <c r="J25" s="596"/>
      <c r="K25" s="597" t="str">
        <f t="shared" si="32"/>
        <v/>
      </c>
      <c r="L25" s="598">
        <f t="shared" si="34"/>
        <v>0</v>
      </c>
      <c r="M25" s="598" t="b">
        <f t="shared" si="35"/>
        <v>0</v>
      </c>
      <c r="N25" s="598" t="b">
        <f t="shared" si="36"/>
        <v>0</v>
      </c>
      <c r="O25" s="598" t="b">
        <f t="shared" si="37"/>
        <v>0</v>
      </c>
      <c r="P25" s="598" t="b">
        <f t="shared" si="38"/>
        <v>0</v>
      </c>
      <c r="Q25" s="598" t="b">
        <f t="shared" si="39"/>
        <v>0</v>
      </c>
      <c r="R25" s="598" t="b">
        <f t="shared" si="40"/>
        <v>0</v>
      </c>
      <c r="S25" s="598" t="b">
        <f t="shared" si="41"/>
        <v>0</v>
      </c>
      <c r="T25" s="599" t="str">
        <f t="shared" si="42"/>
        <v/>
      </c>
      <c r="U25" s="600" t="str">
        <f t="shared" si="43"/>
        <v/>
      </c>
      <c r="V25" s="598" t="e">
        <f t="shared" si="44"/>
        <v>#VALUE!</v>
      </c>
      <c r="W25" s="598" t="e">
        <f t="shared" si="45"/>
        <v>#VALUE!</v>
      </c>
      <c r="X25" s="598" t="e">
        <f t="shared" si="46"/>
        <v>#VALUE!</v>
      </c>
      <c r="Y25" s="598" t="e">
        <f t="shared" si="47"/>
        <v>#VALUE!</v>
      </c>
      <c r="Z25" s="598" t="e">
        <f t="shared" si="48"/>
        <v>#VALUE!</v>
      </c>
      <c r="AA25" s="598" t="e">
        <f t="shared" si="49"/>
        <v>#VALUE!</v>
      </c>
      <c r="AB25" s="597" t="str">
        <f>IF(COUNTA(F25:G25:I25)&lt;3,"",(IF(W25=TRUE,$X$5,IF(X25=TRUE,$Y$5,IF(Y25=TRUE,$Z$5,IF(Z25=TRUE,$AA$5,"Non"))))))</f>
        <v/>
      </c>
      <c r="AC25" s="598" t="e">
        <f t="shared" si="50"/>
        <v>#VALUE!</v>
      </c>
      <c r="AD25" s="598" t="e">
        <f t="shared" si="51"/>
        <v>#VALUE!</v>
      </c>
      <c r="AE25" s="598" t="e">
        <f t="shared" si="52"/>
        <v>#VALUE!</v>
      </c>
      <c r="AF25" s="598" t="e">
        <f t="shared" si="53"/>
        <v>#VALUE!</v>
      </c>
      <c r="AG25" s="598" t="e">
        <f t="shared" si="54"/>
        <v>#VALUE!</v>
      </c>
      <c r="AH25" s="597" t="str">
        <f>IF(COUNTA(F25:G25:I25)&lt;3,"",(IF(AC25=TRUE,$AD$5,IF(AD25=TRUE,$AE$5,IF(AE25=TRUE,$AF$5,IF(AF25=TRUE,$AG$5,IF(AG25=TRUE,$AH$5,"Aucune")))))))</f>
        <v/>
      </c>
      <c r="AI25" s="598" t="e">
        <f t="shared" si="55"/>
        <v>#VALUE!</v>
      </c>
      <c r="AJ25" s="598" t="e">
        <f t="shared" si="56"/>
        <v>#VALUE!</v>
      </c>
      <c r="AK25" s="598" t="e">
        <f t="shared" si="57"/>
        <v>#VALUE!</v>
      </c>
      <c r="AL25" s="598" t="e">
        <f t="shared" si="58"/>
        <v>#VALUE!</v>
      </c>
      <c r="AM25" s="598" t="e">
        <f t="shared" si="59"/>
        <v>#VALUE!</v>
      </c>
      <c r="AN25" s="597" t="str">
        <f>IF(COUNTA(F25:G25:I25)&lt;3,"",(IF(AI25=TRUE,$AJ$5,IF(AJ25=TRUE,$AK$5,IF(AK25=TRUE,$AL$5,IF(AL25=TRUE,$AM$5,IF(AM25=TRUE,$AN$5,"Aucune")))))))</f>
        <v/>
      </c>
      <c r="AO25" s="598" t="e">
        <f t="shared" si="60"/>
        <v>#VALUE!</v>
      </c>
      <c r="AP25" s="598" t="e">
        <f t="shared" si="61"/>
        <v>#VALUE!</v>
      </c>
      <c r="AQ25" s="598" t="e">
        <f t="shared" si="62"/>
        <v>#VALUE!</v>
      </c>
      <c r="AR25" s="597" t="str">
        <f>IF(COUNTA(F25:G25:I25)&lt;3,"",(IF(AO25=TRUE,$AP$5,IF(AP25=TRUE,$AQ$5,IF(AQ25=TRUE,$AR$5,"Aucune action requise")))))</f>
        <v/>
      </c>
      <c r="AS25" s="598" t="e">
        <f t="shared" si="63"/>
        <v>#VALUE!</v>
      </c>
      <c r="AT25" s="598" t="e">
        <f t="shared" si="64"/>
        <v>#VALUE!</v>
      </c>
      <c r="AU25" s="598" t="e">
        <f t="shared" si="65"/>
        <v>#VALUE!</v>
      </c>
      <c r="AV25" s="598" t="e">
        <f t="shared" si="66"/>
        <v>#VALUE!</v>
      </c>
      <c r="AW25" s="597"/>
      <c r="AX25" s="597"/>
      <c r="AY25" s="601"/>
      <c r="AZ25" s="353"/>
    </row>
  </sheetData>
  <mergeCells count="8">
    <mergeCell ref="AY4:AZ4"/>
    <mergeCell ref="B2:H2"/>
    <mergeCell ref="B6:AZ6"/>
    <mergeCell ref="B3:AZ3"/>
    <mergeCell ref="B4:C5"/>
    <mergeCell ref="E4:F4"/>
    <mergeCell ref="G4:H4"/>
    <mergeCell ref="I4:J4"/>
  </mergeCells>
  <conditionalFormatting sqref="A4 E7:E25 J7:J25">
    <cfRule type="expression" dxfId="566" priority="1117">
      <formula>FIND("Agir",B4)</formula>
    </cfRule>
    <cfRule type="expression" dxfId="565" priority="1118">
      <formula>FIND("Réagir",B4)</formula>
    </cfRule>
  </conditionalFormatting>
  <conditionalFormatting sqref="A4 J7:J25 E7:E25">
    <cfRule type="expression" dxfId="564" priority="1116" stopIfTrue="1">
      <formula>ISTEXT(A4)</formula>
    </cfRule>
  </conditionalFormatting>
  <conditionalFormatting sqref="A4">
    <cfRule type="expression" dxfId="563" priority="1115">
      <formula>FIND("Réagir",B4)</formula>
    </cfRule>
    <cfRule type="expression" dxfId="562" priority="1114">
      <formula>FIND("Agir",B4)</formula>
    </cfRule>
    <cfRule type="expression" dxfId="561" priority="1113" stopIfTrue="1">
      <formula>ISTEXT(A4)</formula>
    </cfRule>
    <cfRule type="expression" dxfId="560" priority="1112">
      <formula>FIND("Réagir",B4)</formula>
    </cfRule>
    <cfRule type="expression" dxfId="559" priority="1111">
      <formula>FIND("Agir",B4)</formula>
    </cfRule>
    <cfRule type="expression" dxfId="558" priority="1110" stopIfTrue="1">
      <formula>ISTEXT(A4)</formula>
    </cfRule>
  </conditionalFormatting>
  <conditionalFormatting sqref="E7:E25">
    <cfRule type="expression" dxfId="557" priority="1054" stopIfTrue="1">
      <formula>ISTEXT(E7)</formula>
    </cfRule>
    <cfRule type="expression" dxfId="556" priority="1055">
      <formula>FIND("Conforter",G7)</formula>
    </cfRule>
  </conditionalFormatting>
  <conditionalFormatting sqref="G7:I25">
    <cfRule type="expression" dxfId="555" priority="1106">
      <formula>FIND("Conforter",J7)</formula>
    </cfRule>
    <cfRule type="expression" dxfId="554" priority="1105" stopIfTrue="1">
      <formula>ISTEXT(G7)</formula>
    </cfRule>
  </conditionalFormatting>
  <conditionalFormatting sqref="H7:I25">
    <cfRule type="expression" dxfId="553" priority="1104">
      <formula>FIND("Réagir",J7)</formula>
    </cfRule>
    <cfRule type="expression" dxfId="552" priority="1103">
      <formula>FIND("Agir",J7)</formula>
    </cfRule>
    <cfRule type="expression" dxfId="551" priority="1102" stopIfTrue="1">
      <formula>ISTEXT(H7)</formula>
    </cfRule>
  </conditionalFormatting>
  <conditionalFormatting sqref="J7:J25 AW7:AZ25">
    <cfRule type="containsText" dxfId="550" priority="1109" stopIfTrue="1" operator="containsText" text="Terme">
      <formula>NOT(ISERROR(SEARCH("Terme",J7)))</formula>
    </cfRule>
    <cfRule type="containsText" dxfId="549" priority="1108" stopIfTrue="1" operator="containsText" text="Seconde">
      <formula>NOT(ISERROR(SEARCH("Seconde",J7)))</formula>
    </cfRule>
  </conditionalFormatting>
  <conditionalFormatting sqref="J5:K5 AB5 AH5 AN5 AR5 AW5:AZ5">
    <cfRule type="containsText" dxfId="548" priority="44" stopIfTrue="1" operator="containsText" text="Première">
      <formula>NOT(ISERROR(SEARCH("Première",J5)))</formula>
    </cfRule>
    <cfRule type="containsText" dxfId="547" priority="46" stopIfTrue="1" operator="containsText" text="Terme">
      <formula>NOT(ISERROR(SEARCH("Terme",J5)))</formula>
    </cfRule>
    <cfRule type="containsText" dxfId="546" priority="45" stopIfTrue="1" operator="containsText" text="Seconde">
      <formula>NOT(ISERROR(SEARCH("Seconde",J5)))</formula>
    </cfRule>
  </conditionalFormatting>
  <conditionalFormatting sqref="K7:K25">
    <cfRule type="containsText" dxfId="545" priority="143" stopIfTrue="1" operator="containsText" text="long">
      <formula>NOT(ISERROR(SEARCH("long",K7)))</formula>
    </cfRule>
    <cfRule type="containsText" dxfId="544" priority="137" operator="containsText" text="Intervention prioritaire">
      <formula>NOT(ISERROR(SEARCH("Intervention prioritaire",K7)))</formula>
    </cfRule>
    <cfRule type="containsText" dxfId="543" priority="138" stopIfTrue="1" operator="containsText" text="Non pertinent">
      <formula>NOT(ISERROR(SEARCH("Non pertinent",K7)))</formula>
    </cfRule>
    <cfRule type="containsText" dxfId="542" priority="139" stopIfTrue="1" operator="containsText" text="consolidation">
      <formula>NOT(ISERROR(SEARCH("consolidation",K7)))</formula>
    </cfRule>
    <cfRule type="containsText" dxfId="541" priority="140" stopIfTrue="1" operator="containsText" text="Non Prioritaire">
      <formula>NOT(ISERROR(SEARCH("Non Prioritaire",K7)))</formula>
    </cfRule>
    <cfRule type="containsText" dxfId="540" priority="141" stopIfTrue="1" operator="containsText" text="Urgent">
      <formula>NOT(ISERROR(SEARCH("Urgent",K7)))</formula>
    </cfRule>
    <cfRule type="containsText" dxfId="539" priority="142" stopIfTrue="1" operator="containsText" text="moyen">
      <formula>NOT(ISERROR(SEARCH("moyen",K7)))</formula>
    </cfRule>
  </conditionalFormatting>
  <conditionalFormatting sqref="AB7:AB25 AH7:AH25 AN7:AN25 AR7:AR25">
    <cfRule type="containsText" dxfId="538" priority="30" stopIfTrue="1" operator="containsText" text="Terme">
      <formula>NOT(ISERROR(SEARCH("Terme",AB7)))</formula>
    </cfRule>
    <cfRule type="containsText" dxfId="537" priority="29" stopIfTrue="1" operator="containsText" text="Seconde">
      <formula>NOT(ISERROR(SEARCH("Seconde",AB7)))</formula>
    </cfRule>
  </conditionalFormatting>
  <conditionalFormatting sqref="AB7:AB25">
    <cfRule type="expression" dxfId="536" priority="1002" stopIfTrue="1">
      <formula>ISTEXT(AB7)</formula>
    </cfRule>
    <cfRule type="expression" dxfId="535" priority="1004">
      <formula>FIND("Réagir",AW7)</formula>
    </cfRule>
    <cfRule type="expression" dxfId="534" priority="1003">
      <formula>FIND("Agir",AW7)</formula>
    </cfRule>
  </conditionalFormatting>
  <conditionalFormatting sqref="AH7:AH25 AN7:AN25 AR7:AR25">
    <cfRule type="expression" dxfId="533" priority="9">
      <formula>FIND("Réagir",#REF!)</formula>
    </cfRule>
    <cfRule type="expression" dxfId="532" priority="8">
      <formula>FIND("Agir",#REF!)</formula>
    </cfRule>
  </conditionalFormatting>
  <conditionalFormatting sqref="AH7:AH25">
    <cfRule type="expression" dxfId="531" priority="1" stopIfTrue="1">
      <formula>ISTEXT(AH7)</formula>
    </cfRule>
    <cfRule type="expression" dxfId="530" priority="2">
      <formula>FIND("Agir",#REF!)</formula>
    </cfRule>
    <cfRule type="expression" dxfId="529" priority="3">
      <formula>FIND("Réagir",#REF!)</formula>
    </cfRule>
  </conditionalFormatting>
  <conditionalFormatting sqref="AN7:AN25 AR7:AR25 AH7:AH25 AB7:AB25">
    <cfRule type="containsText" dxfId="528" priority="28" stopIfTrue="1" operator="containsText" text="Première">
      <formula>NOT(ISERROR(SEARCH("Première",AB7)))</formula>
    </cfRule>
  </conditionalFormatting>
  <conditionalFormatting sqref="AN7:AN25 AR7:AR25 AH7:AH25">
    <cfRule type="expression" dxfId="527" priority="7" stopIfTrue="1">
      <formula>ISTEXT(AH7)</formula>
    </cfRule>
  </conditionalFormatting>
  <conditionalFormatting sqref="AN7:AN25 AR7:AR25">
    <cfRule type="expression" dxfId="526" priority="4" stopIfTrue="1">
      <formula>ISTEXT(AN7)</formula>
    </cfRule>
    <cfRule type="expression" dxfId="525" priority="5">
      <formula>FIND("Agir",#REF!)</formula>
    </cfRule>
    <cfRule type="expression" dxfId="524" priority="6">
      <formula>FIND("Réagir",#REF!)</formula>
    </cfRule>
    <cfRule type="expression" dxfId="523" priority="27">
      <formula>FIND("Réagir",#REF!)</formula>
    </cfRule>
    <cfRule type="expression" dxfId="522" priority="26">
      <formula>FIND("Agir",#REF!)</formula>
    </cfRule>
  </conditionalFormatting>
  <conditionalFormatting sqref="AR7:AR25 AN7:AN25">
    <cfRule type="expression" dxfId="521" priority="25" stopIfTrue="1">
      <formula>ISTEXT(AN7)</formula>
    </cfRule>
  </conditionalFormatting>
  <conditionalFormatting sqref="AR7:AR25">
    <cfRule type="expression" dxfId="520" priority="1026" stopIfTrue="1">
      <formula>ISTEXT(AR7)</formula>
    </cfRule>
    <cfRule type="expression" dxfId="519" priority="1027">
      <formula>FIND("Agir",AW7)</formula>
    </cfRule>
    <cfRule type="expression" dxfId="518" priority="1028">
      <formula>FIND("Réagir",AW7)</formula>
    </cfRule>
  </conditionalFormatting>
  <conditionalFormatting sqref="AR15">
    <cfRule type="expression" dxfId="517" priority="20">
      <formula>FIND("Agir",AW15)</formula>
    </cfRule>
    <cfRule type="expression" dxfId="516" priority="19" stopIfTrue="1">
      <formula>ISTEXT(AR15)</formula>
    </cfRule>
    <cfRule type="expression" dxfId="515" priority="21">
      <formula>FIND("Réagir",AW15)</formula>
    </cfRule>
  </conditionalFormatting>
  <conditionalFormatting sqref="AW7:AW25">
    <cfRule type="expression" dxfId="514" priority="1000">
      <formula>FIND("Agir",#REF!)</formula>
    </cfRule>
    <cfRule type="expression" dxfId="513" priority="999" stopIfTrue="1">
      <formula>ISTEXT(AW7)</formula>
    </cfRule>
    <cfRule type="expression" dxfId="512" priority="1031" stopIfTrue="1">
      <formula>ISTEXT(AW7)</formula>
    </cfRule>
    <cfRule type="expression" dxfId="511" priority="1032">
      <formula>FIND("Agir",#REF!)</formula>
    </cfRule>
    <cfRule type="expression" dxfId="510" priority="1033">
      <formula>FIND("Réagir",#REF!)</formula>
    </cfRule>
    <cfRule type="expression" dxfId="509" priority="1001">
      <formula>FIND("Réagir",#REF!)</formula>
    </cfRule>
  </conditionalFormatting>
  <conditionalFormatting sqref="AW7:AX25">
    <cfRule type="expression" dxfId="508" priority="998">
      <formula>FIND("Réagir",#REF!)</formula>
    </cfRule>
    <cfRule type="expression" dxfId="507" priority="997">
      <formula>FIND("Agir",#REF!)</formula>
    </cfRule>
  </conditionalFormatting>
  <conditionalFormatting sqref="AW7:AZ25 J7:J25">
    <cfRule type="containsText" dxfId="506" priority="1107" stopIfTrue="1" operator="containsText" text="Première">
      <formula>NOT(ISERROR(SEARCH("Première",J7)))</formula>
    </cfRule>
  </conditionalFormatting>
  <conditionalFormatting sqref="AW7:AZ25">
    <cfRule type="expression" dxfId="505" priority="996" stopIfTrue="1">
      <formula>ISTEXT(AW7)</formula>
    </cfRule>
  </conditionalFormatting>
  <conditionalFormatting sqref="AX4:AY4">
    <cfRule type="containsText" dxfId="504" priority="42" stopIfTrue="1" operator="containsText" text="Seconde">
      <formula>NOT(ISERROR(SEARCH("Seconde",AX4)))</formula>
    </cfRule>
    <cfRule type="containsText" dxfId="503" priority="43" stopIfTrue="1" operator="containsText" text="Terme">
      <formula>NOT(ISERROR(SEARCH("Terme",AX4)))</formula>
    </cfRule>
    <cfRule type="containsText" dxfId="502" priority="41" stopIfTrue="1" operator="containsText" text="Première">
      <formula>NOT(ISERROR(SEARCH("Première",AX4)))</formula>
    </cfRule>
  </conditionalFormatting>
  <conditionalFormatting sqref="AY7:AZ25">
    <cfRule type="expression" dxfId="501" priority="1036">
      <formula>FIND("Réagir",#REF!)</formula>
    </cfRule>
    <cfRule type="expression" dxfId="500" priority="1035">
      <formula>FIND("Agir",#REF!)</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G7:G25" xr:uid="{00000000-0002-0000-1200-000000000000}">
      <formula1>$N$1:$Q$1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F7:F25" xr:uid="{00000000-0002-0000-1200-000001000000}">
      <formula1>$M$1:$P$1</formula1>
    </dataValidation>
    <dataValidation type="list" allowBlank="1" showInputMessage="1" showErrorMessage="1" errorTitle="Valeur invalide" error="La valeur doit être contenue entre 1 et 4" promptTitle="Compétences" prompt="Valeur comprise entre 1 et 5_x000a_Les compétences pour cette cible sont : _x000a_1 - Secteur publique échelle nationale_x000a_2 - Secteur public à l’échelle locale._x000a_3 - Secteur public (nationale et locale)_x000a_4 - Partagée entre les secteurs public et privé_x000a_5. Secteur privé." sqref="I7:I25" xr:uid="{00000000-0002-0000-1200-000002000000}">
      <formula1>$N$1:$R$1</formula1>
    </dataValidation>
  </dataValidations>
  <pageMargins left="0.7" right="0.7" top="0.75" bottom="0.75" header="0.3" footer="0.3"/>
  <pageSetup orientation="portrait"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Y107"/>
  <sheetViews>
    <sheetView topLeftCell="C5" zoomScale="40" zoomScaleNormal="40" workbookViewId="0">
      <selection activeCell="K1" sqref="K1:Z1048576"/>
    </sheetView>
  </sheetViews>
  <sheetFormatPr baseColWidth="10" defaultColWidth="10.5" defaultRowHeight="12"/>
  <cols>
    <col min="1" max="1" width="1.5" style="100" customWidth="1"/>
    <col min="2" max="2" width="8.5" style="141" customWidth="1"/>
    <col min="3" max="3" width="83" style="142" customWidth="1"/>
    <col min="4" max="4" width="46" style="143" customWidth="1"/>
    <col min="5" max="5" width="9.83203125" style="100" customWidth="1"/>
    <col min="6" max="6" width="9.83203125" style="144" customWidth="1"/>
    <col min="7" max="7" width="46" style="143" customWidth="1"/>
    <col min="8" max="8" width="8.83203125" style="143" customWidth="1"/>
    <col min="9" max="9" width="45.5" style="143" customWidth="1"/>
    <col min="10" max="10" width="20.5" style="143" customWidth="1"/>
    <col min="11" max="26" width="5.5" style="100" hidden="1" customWidth="1"/>
    <col min="27" max="27" width="20.5" style="143" customWidth="1"/>
    <col min="28" max="32" width="10.5" style="100" hidden="1" customWidth="1"/>
    <col min="33" max="33" width="20.5" style="143" customWidth="1"/>
    <col min="34" max="40" width="9.5" style="143" hidden="1" customWidth="1"/>
    <col min="41" max="49" width="9.5" style="100" hidden="1" customWidth="1"/>
    <col min="50" max="50" width="20.5" style="143" customWidth="1"/>
    <col min="51" max="53" width="10.5" style="100" hidden="1" customWidth="1"/>
    <col min="54" max="54" width="20.5" style="143" hidden="1" customWidth="1"/>
    <col min="55" max="58" width="10.5" style="100" hidden="1" customWidth="1"/>
    <col min="59" max="59" width="20.5" style="143" hidden="1" customWidth="1"/>
    <col min="60" max="65" width="45.5" style="143" customWidth="1"/>
    <col min="66" max="66" width="10.5" style="100"/>
    <col min="67" max="67" width="13.5" style="100" customWidth="1"/>
    <col min="68" max="78" width="10.5" style="100" customWidth="1"/>
    <col min="79" max="16384" width="10.5" style="100"/>
  </cols>
  <sheetData>
    <row r="1" spans="1:77" s="95" customFormat="1" ht="10.5" customHeight="1" thickBot="1">
      <c r="B1" s="96"/>
      <c r="C1" s="97"/>
      <c r="D1" s="98"/>
      <c r="F1" s="99"/>
      <c r="G1" s="98"/>
      <c r="H1" s="98"/>
      <c r="I1" s="98"/>
      <c r="J1" s="98"/>
      <c r="L1" s="95">
        <v>0</v>
      </c>
      <c r="M1" s="95">
        <v>1</v>
      </c>
      <c r="N1" s="95">
        <v>2</v>
      </c>
      <c r="O1" s="95">
        <v>3</v>
      </c>
      <c r="P1" s="95">
        <v>4</v>
      </c>
      <c r="Q1" s="95">
        <v>5</v>
      </c>
      <c r="AA1" s="62"/>
      <c r="AG1" s="62"/>
      <c r="AH1" s="62"/>
      <c r="AI1" s="62"/>
      <c r="AJ1" s="62"/>
      <c r="AK1" s="62"/>
      <c r="AL1" s="62"/>
      <c r="AM1" s="62"/>
      <c r="AN1" s="62"/>
      <c r="AX1" s="62"/>
      <c r="BB1" s="62"/>
      <c r="BG1" s="62"/>
      <c r="BH1" s="98"/>
      <c r="BI1" s="98"/>
      <c r="BJ1" s="98"/>
      <c r="BK1" s="98"/>
      <c r="BL1" s="98"/>
      <c r="BM1" s="98"/>
    </row>
    <row r="2" spans="1:77" ht="15.75" customHeight="1">
      <c r="A2" s="95"/>
      <c r="B2" s="731" t="s">
        <v>425</v>
      </c>
      <c r="C2" s="732"/>
      <c r="D2" s="690"/>
      <c r="E2" s="691"/>
      <c r="F2" s="692"/>
      <c r="G2" s="693"/>
      <c r="H2" s="694"/>
      <c r="I2" s="695"/>
      <c r="J2" s="192"/>
      <c r="K2" s="185"/>
      <c r="L2" s="185"/>
      <c r="M2" s="185"/>
      <c r="N2" s="185"/>
      <c r="O2" s="185"/>
      <c r="P2" s="185"/>
      <c r="Q2" s="185"/>
      <c r="R2" s="185"/>
      <c r="S2" s="185"/>
      <c r="T2" s="185"/>
      <c r="U2" s="185"/>
      <c r="V2" s="185"/>
      <c r="W2" s="185"/>
      <c r="X2" s="185"/>
      <c r="Y2" s="185"/>
      <c r="Z2" s="185"/>
      <c r="AA2" s="737" t="s">
        <v>426</v>
      </c>
      <c r="AB2" s="738"/>
      <c r="AC2" s="738"/>
      <c r="AD2" s="738"/>
      <c r="AE2" s="738"/>
      <c r="AF2" s="738"/>
      <c r="AG2" s="738"/>
      <c r="AH2" s="738"/>
      <c r="AI2" s="738"/>
      <c r="AJ2" s="738"/>
      <c r="AK2" s="738"/>
      <c r="AL2" s="738"/>
      <c r="AM2" s="738"/>
      <c r="AN2" s="738"/>
      <c r="AO2" s="738"/>
      <c r="AP2" s="738"/>
      <c r="AQ2" s="738"/>
      <c r="AR2" s="738"/>
      <c r="AS2" s="738"/>
      <c r="AT2" s="738"/>
      <c r="AU2" s="738"/>
      <c r="AV2" s="738"/>
      <c r="AW2" s="738"/>
      <c r="AX2" s="739"/>
      <c r="AY2" s="185"/>
      <c r="AZ2" s="185"/>
      <c r="BA2" s="185"/>
      <c r="BB2" s="185"/>
      <c r="BC2" s="185"/>
      <c r="BD2" s="185"/>
      <c r="BE2" s="185"/>
      <c r="BF2" s="185"/>
      <c r="BG2" s="193"/>
      <c r="BH2" s="735" t="s">
        <v>427</v>
      </c>
      <c r="BI2" s="736"/>
      <c r="BJ2" s="696"/>
      <c r="BK2" s="696"/>
      <c r="BL2" s="729" t="s">
        <v>428</v>
      </c>
      <c r="BM2" s="730"/>
    </row>
    <row r="3" spans="1:77" s="117" customFormat="1" ht="169.5" customHeight="1" thickBot="1">
      <c r="A3" s="101"/>
      <c r="B3" s="733"/>
      <c r="C3" s="734"/>
      <c r="D3" s="102" t="s">
        <v>429</v>
      </c>
      <c r="E3" s="103" t="str">
        <f>'ODD 1'!F5</f>
        <v>Importance de la cible</v>
      </c>
      <c r="F3" s="104" t="str">
        <f>'ODD 1'!G5</f>
        <v>Performance actuelle</v>
      </c>
      <c r="G3" s="105" t="str">
        <f>'ODD 1'!H5</f>
        <v>Documentation de la performance actuelle et description des mesures déjà en place</v>
      </c>
      <c r="H3" s="106" t="str">
        <f>'ODD 1'!I5</f>
        <v>Compétences</v>
      </c>
      <c r="I3" s="107" t="str">
        <f>'ODD 1'!J5</f>
        <v>Forces et faiblesses</v>
      </c>
      <c r="J3" s="108" t="str">
        <f>'ODD 1'!K5</f>
        <v xml:space="preserve">Niveau de priorité </v>
      </c>
      <c r="K3" s="109" t="s">
        <v>57</v>
      </c>
      <c r="L3" s="63" t="s">
        <v>5</v>
      </c>
      <c r="M3" s="64" t="s">
        <v>17</v>
      </c>
      <c r="N3" s="65" t="s">
        <v>24</v>
      </c>
      <c r="O3" s="66" t="s">
        <v>31</v>
      </c>
      <c r="P3" s="67" t="s">
        <v>36</v>
      </c>
      <c r="Q3" s="68" t="s">
        <v>41</v>
      </c>
      <c r="R3" s="69" t="s">
        <v>44</v>
      </c>
      <c r="S3" s="110" t="s">
        <v>58</v>
      </c>
      <c r="T3" s="110" t="s">
        <v>59</v>
      </c>
      <c r="U3" s="110" t="s">
        <v>60</v>
      </c>
      <c r="V3" s="110" t="s">
        <v>7</v>
      </c>
      <c r="W3" s="110" t="s">
        <v>18</v>
      </c>
      <c r="X3" s="110" t="s">
        <v>19</v>
      </c>
      <c r="Y3" s="110" t="s">
        <v>32</v>
      </c>
      <c r="Z3" s="217" t="s">
        <v>8</v>
      </c>
      <c r="AA3" s="222" t="s">
        <v>6</v>
      </c>
      <c r="AB3" s="223" t="s">
        <v>61</v>
      </c>
      <c r="AC3" s="223" t="s">
        <v>62</v>
      </c>
      <c r="AD3" s="223" t="s">
        <v>20</v>
      </c>
      <c r="AE3" s="223" t="s">
        <v>37</v>
      </c>
      <c r="AF3" s="223" t="s">
        <v>38</v>
      </c>
      <c r="AG3" s="194" t="s">
        <v>9</v>
      </c>
      <c r="AH3" s="241" t="s">
        <v>14</v>
      </c>
      <c r="AI3" s="241" t="s">
        <v>15</v>
      </c>
      <c r="AJ3" s="241" t="s">
        <v>16</v>
      </c>
      <c r="AK3" s="241" t="s">
        <v>21</v>
      </c>
      <c r="AL3" s="241" t="s">
        <v>22</v>
      </c>
      <c r="AM3" s="241" t="s">
        <v>23</v>
      </c>
      <c r="AN3" s="241" t="s">
        <v>28</v>
      </c>
      <c r="AO3" s="242" t="s">
        <v>29</v>
      </c>
      <c r="AP3" s="242" t="s">
        <v>30</v>
      </c>
      <c r="AQ3" s="242" t="s">
        <v>33</v>
      </c>
      <c r="AR3" s="242" t="s">
        <v>34</v>
      </c>
      <c r="AS3" s="242" t="s">
        <v>35</v>
      </c>
      <c r="AT3" s="242" t="s">
        <v>39</v>
      </c>
      <c r="AU3" s="242" t="s">
        <v>40</v>
      </c>
      <c r="AV3" s="242" t="s">
        <v>42</v>
      </c>
      <c r="AW3" s="242" t="s">
        <v>43</v>
      </c>
      <c r="AX3" s="224" t="s">
        <v>13</v>
      </c>
      <c r="AY3" s="197" t="s">
        <v>69</v>
      </c>
      <c r="AZ3" s="112" t="s">
        <v>70</v>
      </c>
      <c r="BA3" s="112" t="s">
        <v>71</v>
      </c>
      <c r="BB3" s="111" t="s">
        <v>72</v>
      </c>
      <c r="BC3" s="112" t="s">
        <v>73</v>
      </c>
      <c r="BD3" s="112" t="s">
        <v>74</v>
      </c>
      <c r="BE3" s="112" t="s">
        <v>75</v>
      </c>
      <c r="BF3" s="112" t="s">
        <v>76</v>
      </c>
      <c r="BG3" s="113" t="s">
        <v>77</v>
      </c>
      <c r="BH3" s="114" t="s">
        <v>430</v>
      </c>
      <c r="BI3" s="115" t="s">
        <v>431</v>
      </c>
      <c r="BJ3" s="115" t="s">
        <v>432</v>
      </c>
      <c r="BK3" s="147" t="s">
        <v>80</v>
      </c>
      <c r="BL3" s="195" t="s">
        <v>433</v>
      </c>
      <c r="BM3" s="196" t="s">
        <v>434</v>
      </c>
      <c r="BO3" s="117" t="s">
        <v>435</v>
      </c>
      <c r="BP3" s="70" t="s">
        <v>436</v>
      </c>
      <c r="BQ3" s="70" t="s">
        <v>437</v>
      </c>
      <c r="BR3" s="70" t="s">
        <v>438</v>
      </c>
      <c r="BS3" s="71" t="s">
        <v>439</v>
      </c>
      <c r="BT3" s="72" t="s">
        <v>440</v>
      </c>
      <c r="BU3" s="73" t="s">
        <v>441</v>
      </c>
      <c r="BV3" s="74" t="s">
        <v>442</v>
      </c>
      <c r="BW3" s="75" t="s">
        <v>443</v>
      </c>
      <c r="BX3" s="76" t="s">
        <v>444</v>
      </c>
      <c r="BY3" s="70" t="s">
        <v>445</v>
      </c>
    </row>
    <row r="4" spans="1:77" s="119" customFormat="1" ht="30.75" customHeight="1" thickBot="1">
      <c r="A4" s="118"/>
      <c r="B4" s="725" t="s">
        <v>45</v>
      </c>
      <c r="C4" s="724"/>
      <c r="D4" s="724"/>
      <c r="E4" s="724"/>
      <c r="F4" s="724"/>
      <c r="G4" s="724"/>
      <c r="H4" s="724"/>
      <c r="I4" s="724"/>
      <c r="J4" s="724"/>
      <c r="K4" s="721"/>
      <c r="L4" s="721"/>
      <c r="M4" s="721"/>
      <c r="N4" s="721"/>
      <c r="O4" s="721"/>
      <c r="P4" s="721"/>
      <c r="Q4" s="721"/>
      <c r="R4" s="721"/>
      <c r="S4" s="721"/>
      <c r="T4" s="721"/>
      <c r="U4" s="721"/>
      <c r="V4" s="721"/>
      <c r="W4" s="721"/>
      <c r="X4" s="721"/>
      <c r="Y4" s="721"/>
      <c r="Z4" s="721"/>
      <c r="AA4" s="720"/>
      <c r="AB4" s="720"/>
      <c r="AC4" s="720"/>
      <c r="AD4" s="720"/>
      <c r="AE4" s="720"/>
      <c r="AF4" s="720"/>
      <c r="AG4" s="720"/>
      <c r="AH4" s="720"/>
      <c r="AI4" s="720"/>
      <c r="AJ4" s="720"/>
      <c r="AK4" s="720"/>
      <c r="AL4" s="720"/>
      <c r="AM4" s="720"/>
      <c r="AN4" s="720"/>
      <c r="AO4" s="720"/>
      <c r="AP4" s="720"/>
      <c r="AQ4" s="720"/>
      <c r="AR4" s="720"/>
      <c r="AS4" s="720"/>
      <c r="AT4" s="720"/>
      <c r="AU4" s="720"/>
      <c r="AV4" s="720"/>
      <c r="AW4" s="720"/>
      <c r="AX4" s="720"/>
      <c r="AY4" s="721"/>
      <c r="AZ4" s="721"/>
      <c r="BA4" s="721"/>
      <c r="BB4" s="721"/>
      <c r="BC4" s="721"/>
      <c r="BD4" s="721"/>
      <c r="BE4" s="721"/>
      <c r="BF4" s="721"/>
      <c r="BG4" s="721"/>
      <c r="BH4" s="721"/>
      <c r="BI4" s="721"/>
      <c r="BJ4" s="721"/>
      <c r="BK4" s="721"/>
      <c r="BL4" s="721"/>
      <c r="BM4" s="722"/>
      <c r="BO4" s="119" t="str">
        <f>B4</f>
        <v>ODD 1  -   Éliminer la pauvreté sous toutes ses formes et partout dans le monde</v>
      </c>
      <c r="BP4" s="119">
        <v>7</v>
      </c>
      <c r="BQ4" s="119">
        <f>SUM(BS4:BX4)</f>
        <v>0</v>
      </c>
      <c r="BR4" s="120">
        <f>BP4-BQ4</f>
        <v>7</v>
      </c>
      <c r="BS4" s="120">
        <f t="shared" ref="BS4:BX4" si="0">SUM(BS5:BS5)</f>
        <v>0</v>
      </c>
      <c r="BT4" s="120">
        <f t="shared" si="0"/>
        <v>0</v>
      </c>
      <c r="BU4" s="120">
        <f t="shared" si="0"/>
        <v>0</v>
      </c>
      <c r="BV4" s="120">
        <f t="shared" si="0"/>
        <v>0</v>
      </c>
      <c r="BW4" s="120">
        <f t="shared" si="0"/>
        <v>0</v>
      </c>
      <c r="BX4" s="120">
        <f t="shared" si="0"/>
        <v>0</v>
      </c>
      <c r="BY4" s="120">
        <f>BQ4</f>
        <v>0</v>
      </c>
    </row>
    <row r="5" spans="1:77" s="122" customFormat="1" ht="195" customHeight="1" thickBot="1">
      <c r="A5" s="121"/>
      <c r="B5" s="557" t="s">
        <v>446</v>
      </c>
      <c r="C5" s="535" t="s">
        <v>447</v>
      </c>
      <c r="D5" s="534">
        <f>'ODD 1'!E7</f>
        <v>0</v>
      </c>
      <c r="E5" s="534">
        <f>'ODD 1'!F9</f>
        <v>0</v>
      </c>
      <c r="F5" s="78">
        <f>'ODD 1'!G9</f>
        <v>0</v>
      </c>
      <c r="G5" s="78">
        <f>'ODD 1'!H9</f>
        <v>0</v>
      </c>
      <c r="H5" s="79">
        <f>'ODD 1'!I9</f>
        <v>0</v>
      </c>
      <c r="I5" s="79">
        <f>'ODD 1'!J9</f>
        <v>0</v>
      </c>
      <c r="J5" s="283">
        <f t="shared" ref="J5:J9" si="1">S5</f>
        <v>0</v>
      </c>
      <c r="K5" s="280">
        <f t="shared" ref="K5" si="2">E5*10+F5</f>
        <v>0</v>
      </c>
      <c r="L5" s="280" t="b">
        <f t="shared" ref="L5" si="3">OR(K5=31)</f>
        <v>0</v>
      </c>
      <c r="M5" s="280" t="b">
        <f t="shared" ref="M5" si="4">OR(K5=21,K5=32)</f>
        <v>0</v>
      </c>
      <c r="N5" s="280" t="b">
        <f t="shared" ref="N5" si="5">OR(K5=22,K5=33)</f>
        <v>0</v>
      </c>
      <c r="O5" s="280" t="b">
        <f t="shared" ref="O5" si="6">OR(K5=11,K5=12)</f>
        <v>0</v>
      </c>
      <c r="P5" s="280" t="b">
        <f t="shared" ref="P5" si="7">OR(K5=23,K5=34)</f>
        <v>0</v>
      </c>
      <c r="Q5" s="280" t="b">
        <f t="shared" ref="Q5" si="8">OR(K5=13,K5=14,K5=24)</f>
        <v>0</v>
      </c>
      <c r="R5" s="280" t="b">
        <f t="shared" ref="R5" si="9">OR(K5=1,K5=2,K5=3,K5=4)</f>
        <v>0</v>
      </c>
      <c r="S5" s="281">
        <f t="shared" ref="S5" si="10">IF(COUNTA(E5:F5)&lt;2,"",(IF(L5=TRUE,$L$3,IF(M5=TRUE,$M$3,IF(N5=TRUE,$N$3,IF(O5=TRUE,$O$3,IF(P5=TRUE,$P$3,IF(Q5=TRUE,$Q$3,IF(R5=TRUE,$R$3,0)))))))))</f>
        <v>0</v>
      </c>
      <c r="T5" s="282">
        <f t="shared" ref="T5" si="11">IF(COUNTA(E5:F5)&lt;2,"",(IF(L5=TRUE,6,IF(M5=TRUE,5,IF(N5=TRUE,4,IF(O5=TRUE,3,IF(P5=TRUE,2,IF(Q5=TRUE,1,IF(R5=TRUE,0,0)))))))))</f>
        <v>0</v>
      </c>
      <c r="U5" s="280">
        <f t="shared" ref="U5" si="12">T5*10+H5</f>
        <v>0</v>
      </c>
      <c r="V5" s="280" t="b">
        <f t="shared" ref="V5" si="13">OR(U5=61,U5=62,U5=63)</f>
        <v>0</v>
      </c>
      <c r="W5" s="280" t="b">
        <f t="shared" ref="W5" si="14">OR(U5=51,U5=52)</f>
        <v>0</v>
      </c>
      <c r="X5" s="280" t="b">
        <f t="shared" ref="X5" si="15">OR(U5=31,U5=41,U5=42,U5=53)</f>
        <v>0</v>
      </c>
      <c r="Y5" s="280" t="b">
        <f t="shared" ref="Y5" si="16">OR(U5=21,U5=32)</f>
        <v>0</v>
      </c>
      <c r="Z5" s="358" t="b">
        <f t="shared" ref="Z5" si="17">AND(V5=FALSE,W5=FALSE,X5=FALSE,Y5=FALSE)</f>
        <v>1</v>
      </c>
      <c r="AA5" s="359" t="str">
        <f>IF(COUNTA(E5:F5:H5)&lt;3,"",(IF(V5=TRUE,$V$3,IF(W5=TRUE,$W$3,IF(X5=TRUE,$X$3,IF(Y5=TRUE,$Y$3,"Non"))))))</f>
        <v>Non</v>
      </c>
      <c r="AB5" s="280" t="b">
        <f t="shared" ref="AB5" si="18">OR(U5=61,U5=62,U5=51,U5=52)</f>
        <v>0</v>
      </c>
      <c r="AC5" s="280" t="b">
        <f t="shared" ref="AC5" si="19">OR(U5=41,U5=42)</f>
        <v>0</v>
      </c>
      <c r="AD5" s="280" t="b">
        <f t="shared" ref="AD5" si="20">OR(U5=31,U5=32,U5=63,U5=64,U5=53,U5=54,)</f>
        <v>0</v>
      </c>
      <c r="AE5" s="280" t="b">
        <f t="shared" ref="AE5" si="21">OR(U5=21,U5=22,)</f>
        <v>0</v>
      </c>
      <c r="AF5" s="280" t="b">
        <f t="shared" ref="AF5" si="22">OR(U5=11,U5=12,U5=13,U5=23,)</f>
        <v>0</v>
      </c>
      <c r="AG5" s="283" t="str">
        <f>IF(COUNTA(E5:F5:H5)&lt;3,"",(IF(AB5=TRUE,$AB$3,IF(AC5=TRUE,$AC$3,IF(AD5=TRUE,$AD$3,IF(AE5=TRUE,$AE$3,IF(AF5=TRUE,$AF$3,"Aucune")))))))</f>
        <v>Aucune</v>
      </c>
      <c r="AH5" s="280" t="b">
        <f t="shared" ref="AH5:AH43" si="23">OR($U5=61,$U5=62)</f>
        <v>0</v>
      </c>
      <c r="AI5" s="280" t="b">
        <f t="shared" ref="AI5:AI43" si="24">OR($U5=63)</f>
        <v>0</v>
      </c>
      <c r="AJ5" s="280" t="b">
        <f t="shared" ref="AJ5:AJ43" si="25">OR($U5=64)</f>
        <v>0</v>
      </c>
      <c r="AK5" s="280" t="b">
        <f t="shared" ref="AK5:AK43" si="26">OR($U5=51,$U5=52)</f>
        <v>0</v>
      </c>
      <c r="AL5" s="280" t="b">
        <f t="shared" ref="AL5:AL43" si="27">OR($U5=53)</f>
        <v>0</v>
      </c>
      <c r="AM5" s="280" t="b">
        <f t="shared" ref="AM5:AM43" si="28">OR($U5=54)</f>
        <v>0</v>
      </c>
      <c r="AN5" s="280" t="b">
        <f t="shared" ref="AN5:AN43" si="29">OR($U5=41)</f>
        <v>0</v>
      </c>
      <c r="AO5" s="280" t="b">
        <f t="shared" ref="AO5:AO43" si="30">OR($U5=42,$U5=43)</f>
        <v>0</v>
      </c>
      <c r="AP5" s="280" t="b">
        <f t="shared" ref="AP5:AP43" si="31">OR($U5=44)</f>
        <v>0</v>
      </c>
      <c r="AQ5" s="280" t="b">
        <f t="shared" ref="AQ5:AQ43" si="32">OR($U5=31)</f>
        <v>0</v>
      </c>
      <c r="AR5" s="280" t="b">
        <f t="shared" ref="AR5:AR43" si="33">OR($U5=32,$U5=33)</f>
        <v>0</v>
      </c>
      <c r="AS5" s="280" t="b">
        <f t="shared" ref="AS5:AS43" si="34">OR($U5=34)</f>
        <v>0</v>
      </c>
      <c r="AT5" s="280" t="b">
        <f t="shared" ref="AT5:AT43" si="35">OR($U5=22,$U5=23)</f>
        <v>0</v>
      </c>
      <c r="AU5" s="280" t="b">
        <f t="shared" ref="AU5:AU43" si="36">OR($U5=24)</f>
        <v>0</v>
      </c>
      <c r="AV5" s="280" t="b">
        <f t="shared" ref="AV5:AV43" si="37">OR($U5=12,$U5=13)</f>
        <v>0</v>
      </c>
      <c r="AW5" s="280" t="b">
        <f t="shared" ref="AW5:AW43" si="38">OR($U5=14)</f>
        <v>0</v>
      </c>
      <c r="AX5" s="356" t="str">
        <f>IF(COUNTA(E5:F5:H5)&lt;3,"",(IF(AH5=TRUE,AH$3,IF(AI5=TRUE,AI$3,IF(AJ5=TRUE,AJ$3,IF(AK5=TRUE,AK$3,IF(AL5=TRUE,AL$3,IF(AM5=TRUE,AM$3,IF(AN5=TRUE,AN$3,IF(AO5=TRUE,AO$3,IF(AP5=TRUE,AP$3,IF(AQ5=TRUE,AQ$3,IF(AR5=TRUE,AR$3,IF(AS5=TRUE,AS$3,IF(AT5=TRUE,AT$3,IF(AU5=TRUE,AU$3,IF(AV5=TRUE,AV$3,IF(AW5=TRUE,AW$3,"Aucune"))))))))))))))))))</f>
        <v>Aucune</v>
      </c>
      <c r="AY5" s="360" t="b">
        <f t="shared" ref="AY5" si="39">OR(U5=61,U5=62,U5=63,U5=51,U5=52,U5=53)</f>
        <v>0</v>
      </c>
      <c r="AZ5" s="280" t="b">
        <f t="shared" ref="AZ5" si="40">OR(U5=41,U5=42,U5=43,U5=31,U5=32,U5=33)</f>
        <v>0</v>
      </c>
      <c r="BA5" s="280" t="b">
        <f t="shared" ref="BA5" si="41">OR(U5=21,U5=22,U5=23,U5=11,U5=12,U5=13)</f>
        <v>0</v>
      </c>
      <c r="BB5" s="283" t="str">
        <f>IF(COUNTA(E5:F5:H5)&lt;3,"",(IF(AY5=TRUE,$AY$3,IF(AZ5=TRUE,$AZ$3,IF(BA5=TRUE,$BA$3,"Aucune action requise")))))</f>
        <v>Aucune action requise</v>
      </c>
      <c r="BC5" s="280" t="b">
        <f t="shared" ref="BC5" si="42">OR(U5=61,U5=51,U5=41,U5=31,U5=21)</f>
        <v>0</v>
      </c>
      <c r="BD5" s="280" t="b">
        <f t="shared" ref="BD5" si="43">OR(U5=62,U5=52,U5=42,U5=32,U5=22,U5=63,U5=53)</f>
        <v>0</v>
      </c>
      <c r="BE5" s="280" t="b">
        <f t="shared" ref="BE5" si="44">OR(U5=43,U5=33,U5=23,U5=34,U5=24)</f>
        <v>0</v>
      </c>
      <c r="BF5" s="280" t="b">
        <f t="shared" ref="BF5" si="45">OR(U5=64,U5=54,U5=44)</f>
        <v>0</v>
      </c>
      <c r="BG5" s="283" t="str">
        <f>IF(COUNTA(E5:F5:H5)&lt;3,"",(IF(BC5=TRUE,$BC$3,IF(BD5=TRUE,$BD$3,IF(BE5=TRUE,$BE$3,IF(BF5=TRUE,$BF$3,"Aucun"))))))</f>
        <v>Aucun</v>
      </c>
      <c r="BH5" s="80">
        <f>G5</f>
        <v>0</v>
      </c>
      <c r="BI5" s="80">
        <f>'ODD 1'!AY9</f>
        <v>0</v>
      </c>
      <c r="BJ5" s="34"/>
      <c r="BK5" s="149"/>
      <c r="BL5" s="227">
        <f>I5</f>
        <v>0</v>
      </c>
      <c r="BM5" s="228">
        <f>D5</f>
        <v>0</v>
      </c>
      <c r="BR5" s="123">
        <f t="shared" ref="BR5" si="46">IF(K5=0,1,0)</f>
        <v>1</v>
      </c>
      <c r="BS5" s="123">
        <f t="shared" ref="BS5:BY5" si="47">IF(L5=TRUE,1,0)</f>
        <v>0</v>
      </c>
      <c r="BT5" s="123">
        <f t="shared" si="47"/>
        <v>0</v>
      </c>
      <c r="BU5" s="123">
        <f t="shared" si="47"/>
        <v>0</v>
      </c>
      <c r="BV5" s="123">
        <f t="shared" si="47"/>
        <v>0</v>
      </c>
      <c r="BW5" s="123">
        <f t="shared" si="47"/>
        <v>0</v>
      </c>
      <c r="BX5" s="123">
        <f t="shared" si="47"/>
        <v>0</v>
      </c>
      <c r="BY5" s="123">
        <f t="shared" si="47"/>
        <v>0</v>
      </c>
    </row>
    <row r="6" spans="1:77" s="119" customFormat="1" ht="30.75" customHeight="1" thickBot="1">
      <c r="A6" s="118"/>
      <c r="B6" s="725" t="s">
        <v>448</v>
      </c>
      <c r="C6" s="727"/>
      <c r="D6" s="727"/>
      <c r="E6" s="727"/>
      <c r="F6" s="727"/>
      <c r="G6" s="727"/>
      <c r="H6" s="727"/>
      <c r="I6" s="727"/>
      <c r="J6" s="727"/>
      <c r="K6" s="721"/>
      <c r="L6" s="721"/>
      <c r="M6" s="721"/>
      <c r="N6" s="721"/>
      <c r="O6" s="721"/>
      <c r="P6" s="721"/>
      <c r="Q6" s="721"/>
      <c r="R6" s="721"/>
      <c r="S6" s="721"/>
      <c r="T6" s="721"/>
      <c r="U6" s="721"/>
      <c r="V6" s="721"/>
      <c r="W6" s="721"/>
      <c r="X6" s="721"/>
      <c r="Y6" s="721"/>
      <c r="Z6" s="721"/>
      <c r="AA6" s="721"/>
      <c r="AB6" s="721"/>
      <c r="AC6" s="721"/>
      <c r="AD6" s="721"/>
      <c r="AE6" s="721"/>
      <c r="AF6" s="721"/>
      <c r="AG6" s="721"/>
      <c r="AH6" s="721"/>
      <c r="AI6" s="721"/>
      <c r="AJ6" s="721"/>
      <c r="AK6" s="721"/>
      <c r="AL6" s="721"/>
      <c r="AM6" s="721"/>
      <c r="AN6" s="721"/>
      <c r="AO6" s="721"/>
      <c r="AP6" s="721"/>
      <c r="AQ6" s="721"/>
      <c r="AR6" s="721"/>
      <c r="AS6" s="721"/>
      <c r="AT6" s="721"/>
      <c r="AU6" s="721"/>
      <c r="AV6" s="721"/>
      <c r="AW6" s="721"/>
      <c r="AX6" s="721"/>
      <c r="AY6" s="721"/>
      <c r="AZ6" s="721"/>
      <c r="BA6" s="721"/>
      <c r="BB6" s="721"/>
      <c r="BC6" s="721"/>
      <c r="BD6" s="721"/>
      <c r="BE6" s="721"/>
      <c r="BF6" s="721"/>
      <c r="BG6" s="721"/>
      <c r="BH6" s="721"/>
      <c r="BI6" s="721"/>
      <c r="BJ6" s="721"/>
      <c r="BK6" s="721"/>
      <c r="BL6" s="720"/>
      <c r="BM6" s="726"/>
      <c r="BO6" s="119" t="str">
        <f>B6</f>
        <v>ODD 2  -   Éliminer la faim, assurer la sécurité alimentaire, améliorer la nutrition et promouvoir l’ agriculture durable</v>
      </c>
      <c r="BP6" s="119">
        <v>8</v>
      </c>
      <c r="BQ6" s="119">
        <f>SUM(BS6:BX6)</f>
        <v>0</v>
      </c>
      <c r="BR6" s="120">
        <f>BP6-BQ6</f>
        <v>8</v>
      </c>
      <c r="BS6" s="120">
        <f>SUM(BS7:BS10)</f>
        <v>0</v>
      </c>
      <c r="BT6" s="120">
        <f t="shared" ref="BT6:BX6" si="48">SUM(BT7:BT10)</f>
        <v>0</v>
      </c>
      <c r="BU6" s="120">
        <f t="shared" si="48"/>
        <v>0</v>
      </c>
      <c r="BV6" s="120">
        <f t="shared" si="48"/>
        <v>0</v>
      </c>
      <c r="BW6" s="120">
        <f t="shared" si="48"/>
        <v>0</v>
      </c>
      <c r="BX6" s="120">
        <f t="shared" si="48"/>
        <v>0</v>
      </c>
      <c r="BY6" s="120">
        <f>BQ6</f>
        <v>0</v>
      </c>
    </row>
    <row r="7" spans="1:77" s="122" customFormat="1" ht="166" customHeight="1">
      <c r="A7" s="121"/>
      <c r="B7" s="558">
        <v>2.2999999999999998</v>
      </c>
      <c r="C7" s="331" t="s">
        <v>449</v>
      </c>
      <c r="D7" s="534">
        <f>'ODD 2'!E9</f>
        <v>0</v>
      </c>
      <c r="E7" s="534">
        <f>'ODD 2'!F9</f>
        <v>0</v>
      </c>
      <c r="F7" s="78">
        <f>'ODD 2'!G9</f>
        <v>0</v>
      </c>
      <c r="G7" s="78">
        <f>'ODD 2'!H9</f>
        <v>0</v>
      </c>
      <c r="H7" s="79">
        <f>'ODD 2'!I9</f>
        <v>0</v>
      </c>
      <c r="I7" s="79">
        <f>'ODD 2'!J9</f>
        <v>0</v>
      </c>
      <c r="J7" s="283">
        <f t="shared" si="1"/>
        <v>0</v>
      </c>
      <c r="K7" s="280">
        <f t="shared" ref="K7:K9" si="49">E7*10+F7</f>
        <v>0</v>
      </c>
      <c r="L7" s="280" t="b">
        <f t="shared" ref="L7:L9" si="50">OR(K7=31)</f>
        <v>0</v>
      </c>
      <c r="M7" s="280" t="b">
        <f t="shared" ref="M7:M9" si="51">OR(K7=21,K7=32)</f>
        <v>0</v>
      </c>
      <c r="N7" s="280" t="b">
        <f t="shared" ref="N7:N9" si="52">OR(K7=22,K7=33)</f>
        <v>0</v>
      </c>
      <c r="O7" s="280" t="b">
        <f t="shared" ref="O7:O9" si="53">OR(K7=11,K7=12)</f>
        <v>0</v>
      </c>
      <c r="P7" s="280" t="b">
        <f t="shared" ref="P7:P9" si="54">OR(K7=23,K7=34)</f>
        <v>0</v>
      </c>
      <c r="Q7" s="280" t="b">
        <f t="shared" ref="Q7:Q9" si="55">OR(K7=13,K7=14,K7=24)</f>
        <v>0</v>
      </c>
      <c r="R7" s="280" t="b">
        <f t="shared" ref="R7:R9" si="56">OR(K7=1,K7=2,K7=3,K7=4)</f>
        <v>0</v>
      </c>
      <c r="S7" s="281">
        <f t="shared" ref="S7:S9" si="57">IF(COUNTA(E7:F7)&lt;2,"",(IF(L7=TRUE,$L$3,IF(M7=TRUE,$M$3,IF(N7=TRUE,$N$3,IF(O7=TRUE,$O$3,IF(P7=TRUE,$P$3,IF(Q7=TRUE,$Q$3,IF(R7=TRUE,$R$3,0)))))))))</f>
        <v>0</v>
      </c>
      <c r="T7" s="282">
        <f t="shared" ref="T7:T9" si="58">IF(COUNTA(E7:F7)&lt;2,"",(IF(L7=TRUE,6,IF(M7=TRUE,5,IF(N7=TRUE,4,IF(O7=TRUE,3,IF(P7=TRUE,2,IF(Q7=TRUE,1,IF(R7=TRUE,0,0)))))))))</f>
        <v>0</v>
      </c>
      <c r="U7" s="280">
        <f t="shared" ref="U7:U8" si="59">T7*10+H7</f>
        <v>0</v>
      </c>
      <c r="V7" s="280" t="b">
        <f t="shared" ref="V7:V9" si="60">OR(U7=61,U7=62,U7=63)</f>
        <v>0</v>
      </c>
      <c r="W7" s="280" t="b">
        <f t="shared" ref="W7:W9" si="61">OR(U7=51,U7=52)</f>
        <v>0</v>
      </c>
      <c r="X7" s="280" t="b">
        <f t="shared" ref="X7:X9" si="62">OR(U7=31,U7=41,U7=42,U7=53)</f>
        <v>0</v>
      </c>
      <c r="Y7" s="280" t="b">
        <f t="shared" ref="Y7:Y9" si="63">OR(U7=21,U7=32)</f>
        <v>0</v>
      </c>
      <c r="Z7" s="358" t="b">
        <f t="shared" ref="Z7:Z9" si="64">AND(V7=FALSE,W7=FALSE,X7=FALSE,Y7=FALSE)</f>
        <v>1</v>
      </c>
      <c r="AA7" s="359" t="str">
        <f>IF(COUNTA(E7:F7:H7)&lt;3,"",(IF(V7=TRUE,$V$3,IF(W7=TRUE,$W$3,IF(X7=TRUE,$X$3,IF(Y7=TRUE,$Y$3,"Non"))))))</f>
        <v>Non</v>
      </c>
      <c r="AB7" s="531"/>
      <c r="AC7" s="531"/>
      <c r="AD7" s="531"/>
      <c r="AE7" s="531"/>
      <c r="AF7" s="531"/>
      <c r="AG7" s="283" t="str">
        <f>IF(COUNTA(E7:F7:H7)&lt;3,"",(IF(AB7=TRUE,$AB$3,IF(AC7=TRUE,$AC$3,IF(AD7=TRUE,$AD$3,IF(AE7=TRUE,$AE$3,IF(AF7=TRUE,$AF$3,"Aucune")))))))</f>
        <v>Aucune</v>
      </c>
      <c r="AH7" s="531"/>
      <c r="AI7" s="531"/>
      <c r="AJ7" s="531"/>
      <c r="AK7" s="531"/>
      <c r="AL7" s="531"/>
      <c r="AM7" s="531"/>
      <c r="AN7" s="531"/>
      <c r="AO7" s="531"/>
      <c r="AP7" s="531"/>
      <c r="AQ7" s="531"/>
      <c r="AR7" s="531"/>
      <c r="AS7" s="531"/>
      <c r="AT7" s="531"/>
      <c r="AU7" s="531"/>
      <c r="AV7" s="531"/>
      <c r="AW7" s="531"/>
      <c r="AX7" s="356" t="str">
        <f>IF(COUNTA(E7:F7:H7)&lt;3,"",(IF(AH7=TRUE,AH$3,IF(AI7=TRUE,AI$3,IF(AJ7=TRUE,AJ$3,IF(AK7=TRUE,AK$3,IF(AL7=TRUE,AL$3,IF(AM7=TRUE,AM$3,IF(AN7=TRUE,AN$3,IF(AO7=TRUE,AO$3,IF(AP7=TRUE,AP$3,IF(AQ7=TRUE,AQ$3,IF(AR7=TRUE,AR$3,IF(AS7=TRUE,AS$3,IF(AT7=TRUE,AT$3,IF(AU7=TRUE,AU$3,IF(AV7=TRUE,AV$3,IF(AW7=TRUE,AW$3,"Aucune"))))))))))))))))))</f>
        <v>Aucune</v>
      </c>
      <c r="AY7" s="531"/>
      <c r="AZ7" s="531"/>
      <c r="BA7" s="531"/>
      <c r="BB7" s="532"/>
      <c r="BC7" s="531"/>
      <c r="BD7" s="531"/>
      <c r="BE7" s="531"/>
      <c r="BF7" s="531"/>
      <c r="BG7" s="532"/>
      <c r="BH7" s="80">
        <f>G7</f>
        <v>0</v>
      </c>
      <c r="BI7" s="80">
        <f>'ODD 2'!AY9</f>
        <v>0</v>
      </c>
      <c r="BJ7" s="533"/>
      <c r="BK7" s="533"/>
      <c r="BL7" s="227">
        <f>I7</f>
        <v>0</v>
      </c>
      <c r="BM7" s="228">
        <f>D7</f>
        <v>0</v>
      </c>
      <c r="BR7" s="123">
        <f t="shared" ref="BR7:BR9" si="65">IF(K7=0,1,0)</f>
        <v>1</v>
      </c>
      <c r="BS7" s="123">
        <f t="shared" ref="BS7:BS9" si="66">IF(L7=TRUE,1,0)</f>
        <v>0</v>
      </c>
      <c r="BT7" s="123">
        <f t="shared" ref="BT7:BT9" si="67">IF(M7=TRUE,1,0)</f>
        <v>0</v>
      </c>
      <c r="BU7" s="123">
        <f t="shared" ref="BU7:BU9" si="68">IF(N7=TRUE,1,0)</f>
        <v>0</v>
      </c>
      <c r="BV7" s="123">
        <f t="shared" ref="BV7:BV9" si="69">IF(O7=TRUE,1,0)</f>
        <v>0</v>
      </c>
      <c r="BW7" s="123">
        <f t="shared" ref="BW7:BW9" si="70">IF(P7=TRUE,1,0)</f>
        <v>0</v>
      </c>
      <c r="BX7" s="123">
        <f t="shared" ref="BX7:BX9" si="71">IF(Q7=TRUE,1,0)</f>
        <v>0</v>
      </c>
      <c r="BY7" s="123">
        <f t="shared" ref="BY7:BY9" si="72">IF(R7=TRUE,1,0)</f>
        <v>0</v>
      </c>
    </row>
    <row r="8" spans="1:77" s="122" customFormat="1" ht="114" customHeight="1">
      <c r="A8" s="121"/>
      <c r="B8" s="459" t="s">
        <v>450</v>
      </c>
      <c r="C8" s="331" t="s">
        <v>451</v>
      </c>
      <c r="D8" s="534">
        <f>'ODD 2'!E10</f>
        <v>0</v>
      </c>
      <c r="E8" s="534">
        <f>'ODD 2'!F10</f>
        <v>0</v>
      </c>
      <c r="F8" s="78">
        <f>'ODD 2'!G10</f>
        <v>0</v>
      </c>
      <c r="G8" s="78">
        <f>'ODD 2'!H10</f>
        <v>0</v>
      </c>
      <c r="H8" s="79">
        <f>'ODD 2'!I10</f>
        <v>0</v>
      </c>
      <c r="I8" s="79">
        <f>'ODD 2'!J10</f>
        <v>0</v>
      </c>
      <c r="J8" s="283">
        <f t="shared" si="1"/>
        <v>0</v>
      </c>
      <c r="K8" s="280">
        <f t="shared" si="49"/>
        <v>0</v>
      </c>
      <c r="L8" s="280" t="b">
        <f t="shared" si="50"/>
        <v>0</v>
      </c>
      <c r="M8" s="280" t="b">
        <f t="shared" si="51"/>
        <v>0</v>
      </c>
      <c r="N8" s="280" t="b">
        <f t="shared" si="52"/>
        <v>0</v>
      </c>
      <c r="O8" s="280" t="b">
        <f t="shared" si="53"/>
        <v>0</v>
      </c>
      <c r="P8" s="280" t="b">
        <f t="shared" si="54"/>
        <v>0</v>
      </c>
      <c r="Q8" s="280" t="b">
        <f t="shared" si="55"/>
        <v>0</v>
      </c>
      <c r="R8" s="280" t="b">
        <f t="shared" si="56"/>
        <v>0</v>
      </c>
      <c r="S8" s="281">
        <f t="shared" si="57"/>
        <v>0</v>
      </c>
      <c r="T8" s="282">
        <f t="shared" si="58"/>
        <v>0</v>
      </c>
      <c r="U8" s="280">
        <f t="shared" si="59"/>
        <v>0</v>
      </c>
      <c r="V8" s="280" t="b">
        <f t="shared" si="60"/>
        <v>0</v>
      </c>
      <c r="W8" s="280" t="b">
        <f t="shared" si="61"/>
        <v>0</v>
      </c>
      <c r="X8" s="280" t="b">
        <f t="shared" si="62"/>
        <v>0</v>
      </c>
      <c r="Y8" s="280" t="b">
        <f t="shared" si="63"/>
        <v>0</v>
      </c>
      <c r="Z8" s="358" t="b">
        <f t="shared" si="64"/>
        <v>1</v>
      </c>
      <c r="AA8" s="359" t="str">
        <f>IF(COUNTA(E8:F8:H8)&lt;3,"",(IF(V8=TRUE,$V$3,IF(W8=TRUE,$W$3,IF(X8=TRUE,$X$3,IF(Y8=TRUE,$Y$3,"Non"))))))</f>
        <v>Non</v>
      </c>
      <c r="AB8" s="531"/>
      <c r="AC8" s="531"/>
      <c r="AD8" s="531"/>
      <c r="AE8" s="531"/>
      <c r="AF8" s="531"/>
      <c r="AG8" s="283" t="str">
        <f>IF(COUNTA(E8:F8:H8)&lt;3,"",(IF(AB8=TRUE,$AB$3,IF(AC8=TRUE,$AC$3,IF(AD8=TRUE,$AD$3,IF(AE8=TRUE,$AE$3,IF(AF8=TRUE,$AF$3,"Aucune")))))))</f>
        <v>Aucune</v>
      </c>
      <c r="AH8" s="531"/>
      <c r="AI8" s="531"/>
      <c r="AJ8" s="531"/>
      <c r="AK8" s="531"/>
      <c r="AL8" s="531"/>
      <c r="AM8" s="531"/>
      <c r="AN8" s="531"/>
      <c r="AO8" s="531"/>
      <c r="AP8" s="531"/>
      <c r="AQ8" s="531"/>
      <c r="AR8" s="531"/>
      <c r="AS8" s="531"/>
      <c r="AT8" s="531"/>
      <c r="AU8" s="531"/>
      <c r="AV8" s="531"/>
      <c r="AW8" s="531"/>
      <c r="AX8" s="356" t="str">
        <f>IF(COUNTA(E8:F8:H8)&lt;3,"",(IF(AH8=TRUE,AH$3,IF(AI8=TRUE,AI$3,IF(AJ8=TRUE,AJ$3,IF(AK8=TRUE,AK$3,IF(AL8=TRUE,AL$3,IF(AM8=TRUE,AM$3,IF(AN8=TRUE,AN$3,IF(AO8=TRUE,AO$3,IF(AP8=TRUE,AP$3,IF(AQ8=TRUE,AQ$3,IF(AR8=TRUE,AR$3,IF(AS8=TRUE,AS$3,IF(AT8=TRUE,AT$3,IF(AU8=TRUE,AU$3,IF(AV8=TRUE,AV$3,IF(AW8=TRUE,AW$3,"Aucune"))))))))))))))))))</f>
        <v>Aucune</v>
      </c>
      <c r="AY8" s="531"/>
      <c r="AZ8" s="531"/>
      <c r="BA8" s="531"/>
      <c r="BB8" s="532"/>
      <c r="BC8" s="531"/>
      <c r="BD8" s="531"/>
      <c r="BE8" s="531"/>
      <c r="BF8" s="531"/>
      <c r="BG8" s="532"/>
      <c r="BH8" s="80">
        <f>G8</f>
        <v>0</v>
      </c>
      <c r="BI8" s="80">
        <f>'ODD 2'!AY10</f>
        <v>0</v>
      </c>
      <c r="BJ8" s="533"/>
      <c r="BK8" s="533"/>
      <c r="BL8" s="227">
        <f>I8</f>
        <v>0</v>
      </c>
      <c r="BM8" s="228">
        <f>D8</f>
        <v>0</v>
      </c>
      <c r="BR8" s="123">
        <f t="shared" si="65"/>
        <v>1</v>
      </c>
      <c r="BS8" s="123">
        <f t="shared" si="66"/>
        <v>0</v>
      </c>
      <c r="BT8" s="123">
        <f t="shared" si="67"/>
        <v>0</v>
      </c>
      <c r="BU8" s="123">
        <f t="shared" si="68"/>
        <v>0</v>
      </c>
      <c r="BV8" s="123">
        <f t="shared" si="69"/>
        <v>0</v>
      </c>
      <c r="BW8" s="123">
        <f t="shared" si="70"/>
        <v>0</v>
      </c>
      <c r="BX8" s="123">
        <f t="shared" si="71"/>
        <v>0</v>
      </c>
      <c r="BY8" s="123">
        <f t="shared" si="72"/>
        <v>0</v>
      </c>
    </row>
    <row r="9" spans="1:77" s="122" customFormat="1" ht="114" customHeight="1">
      <c r="A9" s="121"/>
      <c r="B9" s="530">
        <v>2.5</v>
      </c>
      <c r="C9" s="438" t="s">
        <v>101</v>
      </c>
      <c r="D9" s="534">
        <f>'ODD 2'!E11</f>
        <v>0</v>
      </c>
      <c r="E9" s="534">
        <f>'ODD 2'!F11</f>
        <v>0</v>
      </c>
      <c r="F9" s="78">
        <f>'ODD 2'!G11</f>
        <v>0</v>
      </c>
      <c r="G9" s="78">
        <f>'ODD 2'!H11</f>
        <v>0</v>
      </c>
      <c r="H9" s="79">
        <f>'ODD 2'!I11</f>
        <v>0</v>
      </c>
      <c r="I9" s="79">
        <f>'ODD 2'!J11</f>
        <v>0</v>
      </c>
      <c r="J9" s="283">
        <f t="shared" si="1"/>
        <v>0</v>
      </c>
      <c r="K9" s="280">
        <f t="shared" si="49"/>
        <v>0</v>
      </c>
      <c r="L9" s="280" t="b">
        <f t="shared" si="50"/>
        <v>0</v>
      </c>
      <c r="M9" s="280" t="b">
        <f t="shared" si="51"/>
        <v>0</v>
      </c>
      <c r="N9" s="280" t="b">
        <f t="shared" si="52"/>
        <v>0</v>
      </c>
      <c r="O9" s="280" t="b">
        <f t="shared" si="53"/>
        <v>0</v>
      </c>
      <c r="P9" s="280" t="b">
        <f t="shared" si="54"/>
        <v>0</v>
      </c>
      <c r="Q9" s="280" t="b">
        <f t="shared" si="55"/>
        <v>0</v>
      </c>
      <c r="R9" s="280" t="b">
        <f t="shared" si="56"/>
        <v>0</v>
      </c>
      <c r="S9" s="281">
        <f t="shared" si="57"/>
        <v>0</v>
      </c>
      <c r="T9" s="282">
        <f t="shared" si="58"/>
        <v>0</v>
      </c>
      <c r="U9" s="280">
        <f>T9*10+H9</f>
        <v>0</v>
      </c>
      <c r="V9" s="280" t="b">
        <f t="shared" si="60"/>
        <v>0</v>
      </c>
      <c r="W9" s="280" t="b">
        <f t="shared" si="61"/>
        <v>0</v>
      </c>
      <c r="X9" s="280" t="b">
        <f t="shared" si="62"/>
        <v>0</v>
      </c>
      <c r="Y9" s="280" t="b">
        <f t="shared" si="63"/>
        <v>0</v>
      </c>
      <c r="Z9" s="358" t="b">
        <f t="shared" si="64"/>
        <v>1</v>
      </c>
      <c r="AA9" s="359" t="str">
        <f>IF(COUNTA(E9:F9:H9)&lt;3,"",(IF(V9=TRUE,$V$3,IF(W9=TRUE,$W$3,IF(X9=TRUE,$X$3,IF(Y9=TRUE,$Y$3,"Non"))))))</f>
        <v>Non</v>
      </c>
      <c r="AB9" s="531"/>
      <c r="AC9" s="531"/>
      <c r="AD9" s="531"/>
      <c r="AE9" s="531"/>
      <c r="AF9" s="531"/>
      <c r="AG9" s="283" t="str">
        <f>IF(COUNTA(E9:F9:H9)&lt;3,"",(IF(AB9=TRUE,$AB$3,IF(AC9=TRUE,$AC$3,IF(AD9=TRUE,$AD$3,IF(AE9=TRUE,$AE$3,IF(AF9=TRUE,$AF$3,"Aucune")))))))</f>
        <v>Aucune</v>
      </c>
      <c r="AH9" s="531"/>
      <c r="AI9" s="531"/>
      <c r="AJ9" s="531"/>
      <c r="AK9" s="531"/>
      <c r="AL9" s="531"/>
      <c r="AM9" s="531"/>
      <c r="AN9" s="531"/>
      <c r="AO9" s="531"/>
      <c r="AP9" s="531"/>
      <c r="AQ9" s="531"/>
      <c r="AR9" s="531"/>
      <c r="AS9" s="531"/>
      <c r="AT9" s="531"/>
      <c r="AU9" s="531"/>
      <c r="AV9" s="531"/>
      <c r="AW9" s="531"/>
      <c r="AX9" s="356" t="str">
        <f>IF(COUNTA(E9:F9:H9)&lt;3,"",(IF(AH9=TRUE,AH$3,IF(AI9=TRUE,AI$3,IF(AJ9=TRUE,AJ$3,IF(AK9=TRUE,AK$3,IF(AL9=TRUE,AL$3,IF(AM9=TRUE,AM$3,IF(AN9=TRUE,AN$3,IF(AO9=TRUE,AO$3,IF(AP9=TRUE,AP$3,IF(AQ9=TRUE,AQ$3,IF(AR9=TRUE,AR$3,IF(AS9=TRUE,AS$3,IF(AT9=TRUE,AT$3,IF(AU9=TRUE,AU$3,IF(AV9=TRUE,AV$3,IF(AW9=TRUE,AW$3,"Aucune"))))))))))))))))))</f>
        <v>Aucune</v>
      </c>
      <c r="AY9" s="531"/>
      <c r="AZ9" s="531"/>
      <c r="BA9" s="531"/>
      <c r="BB9" s="532"/>
      <c r="BC9" s="531"/>
      <c r="BD9" s="531"/>
      <c r="BE9" s="531"/>
      <c r="BF9" s="531"/>
      <c r="BG9" s="532"/>
      <c r="BH9" s="80">
        <f>G9</f>
        <v>0</v>
      </c>
      <c r="BI9" s="80">
        <f>'ODD 2'!AY11</f>
        <v>0</v>
      </c>
      <c r="BJ9" s="533"/>
      <c r="BK9" s="533"/>
      <c r="BL9" s="227">
        <f>I9</f>
        <v>0</v>
      </c>
      <c r="BM9" s="228">
        <f>D9</f>
        <v>0</v>
      </c>
      <c r="BR9" s="123">
        <f t="shared" si="65"/>
        <v>1</v>
      </c>
      <c r="BS9" s="123">
        <f t="shared" si="66"/>
        <v>0</v>
      </c>
      <c r="BT9" s="123">
        <f t="shared" si="67"/>
        <v>0</v>
      </c>
      <c r="BU9" s="123">
        <f t="shared" si="68"/>
        <v>0</v>
      </c>
      <c r="BV9" s="123">
        <f t="shared" si="69"/>
        <v>0</v>
      </c>
      <c r="BW9" s="123">
        <f t="shared" si="70"/>
        <v>0</v>
      </c>
      <c r="BX9" s="123">
        <f t="shared" si="71"/>
        <v>0</v>
      </c>
      <c r="BY9" s="123">
        <f t="shared" si="72"/>
        <v>0</v>
      </c>
    </row>
    <row r="10" spans="1:77" s="122" customFormat="1" ht="114" customHeight="1" thickBot="1">
      <c r="A10" s="121"/>
      <c r="B10" s="459" t="s">
        <v>102</v>
      </c>
      <c r="C10" s="331" t="s">
        <v>104</v>
      </c>
      <c r="D10" s="534">
        <f>'ODD 2'!E12</f>
        <v>0</v>
      </c>
      <c r="E10" s="534">
        <f>'ODD 2'!F12</f>
        <v>0</v>
      </c>
      <c r="F10" s="78">
        <f>'ODD 2'!G12</f>
        <v>0</v>
      </c>
      <c r="G10" s="78">
        <f>'ODD 2'!H12</f>
        <v>0</v>
      </c>
      <c r="H10" s="79">
        <f>'ODD 2'!I7</f>
        <v>0</v>
      </c>
      <c r="I10" s="79">
        <f>'ODD 2'!J12</f>
        <v>0</v>
      </c>
      <c r="J10" s="124">
        <f t="shared" ref="J10" si="73">S10</f>
        <v>0</v>
      </c>
      <c r="K10" s="280">
        <f t="shared" ref="K10" si="74">E10*10+F10</f>
        <v>0</v>
      </c>
      <c r="L10" s="280" t="b">
        <f t="shared" ref="L10" si="75">OR(K10=31)</f>
        <v>0</v>
      </c>
      <c r="M10" s="280" t="b">
        <f t="shared" ref="M10" si="76">OR(K10=21,K10=32)</f>
        <v>0</v>
      </c>
      <c r="N10" s="280" t="b">
        <f t="shared" ref="N10" si="77">OR(K10=22,K10=33)</f>
        <v>0</v>
      </c>
      <c r="O10" s="280" t="b">
        <f t="shared" ref="O10" si="78">OR(K10=11,K10=12)</f>
        <v>0</v>
      </c>
      <c r="P10" s="280" t="b">
        <f t="shared" ref="P10" si="79">OR(K10=23,K10=34)</f>
        <v>0</v>
      </c>
      <c r="Q10" s="280" t="b">
        <f t="shared" ref="Q10" si="80">OR(K10=13,K10=14,K10=24)</f>
        <v>0</v>
      </c>
      <c r="R10" s="280" t="b">
        <f t="shared" ref="R10" si="81">OR(K10=1,K10=2,K10=3,K10=4)</f>
        <v>0</v>
      </c>
      <c r="S10" s="281">
        <f t="shared" ref="S10" si="82">IF(COUNTA(E10:F10)&lt;2,"",(IF(L10=TRUE,$L$3,IF(M10=TRUE,$M$3,IF(N10=TRUE,$N$3,IF(O10=TRUE,$O$3,IF(P10=TRUE,$P$3,IF(Q10=TRUE,$Q$3,IF(R10=TRUE,$R$3,0)))))))))</f>
        <v>0</v>
      </c>
      <c r="T10" s="282">
        <f t="shared" ref="T10" si="83">IF(COUNTA(E10:F10)&lt;2,"",(IF(L10=TRUE,6,IF(M10=TRUE,5,IF(N10=TRUE,4,IF(O10=TRUE,3,IF(P10=TRUE,2,IF(Q10=TRUE,1,IF(R10=TRUE,0,0)))))))))</f>
        <v>0</v>
      </c>
      <c r="U10" s="125">
        <f t="shared" ref="U10" si="84">T10*10+H10</f>
        <v>0</v>
      </c>
      <c r="V10" s="280" t="b">
        <f t="shared" ref="V10" si="85">OR(U10=61,U10=62,U10=63)</f>
        <v>0</v>
      </c>
      <c r="W10" s="280" t="b">
        <f t="shared" ref="W10" si="86">OR(U10=51,U10=52)</f>
        <v>0</v>
      </c>
      <c r="X10" s="280" t="b">
        <f t="shared" ref="X10" si="87">OR(U10=31,U10=41,U10=42,U10=53)</f>
        <v>0</v>
      </c>
      <c r="Y10" s="280" t="b">
        <f t="shared" ref="Y10" si="88">OR(U10=21,U10=32)</f>
        <v>0</v>
      </c>
      <c r="Z10" s="358" t="b">
        <f t="shared" ref="Z10" si="89">AND(V10=FALSE,W10=FALSE,X10=FALSE,Y10=FALSE)</f>
        <v>1</v>
      </c>
      <c r="AA10" s="359" t="str">
        <f>IF(COUNTA(E10:F10:H10)&lt;3,"",(IF(V10=TRUE,$V$3,IF(W10=TRUE,$W$3,IF(X10=TRUE,$X$3,IF(Y10=TRUE,$Y$3,"Non"))))))</f>
        <v>Non</v>
      </c>
      <c r="AB10" s="280" t="b">
        <f t="shared" ref="AB10" si="90">OR(U10=61,U10=62,U10=51,U10=52)</f>
        <v>0</v>
      </c>
      <c r="AC10" s="280" t="b">
        <f t="shared" ref="AC10" si="91">OR(U10=41,U10=42)</f>
        <v>0</v>
      </c>
      <c r="AD10" s="280" t="b">
        <f t="shared" ref="AD10" si="92">OR(U10=31,U10=32,U10=63,U10=64,U10=53,U10=54,)</f>
        <v>0</v>
      </c>
      <c r="AE10" s="280" t="b">
        <f t="shared" ref="AE10" si="93">OR(U10=21,U10=22,)</f>
        <v>0</v>
      </c>
      <c r="AF10" s="280" t="b">
        <f t="shared" ref="AF10" si="94">OR(U10=11,U10=12,U10=13,U10=23,)</f>
        <v>0</v>
      </c>
      <c r="AG10" s="283" t="str">
        <f>IF(COUNTA(E10:F10:H10)&lt;3,"",(IF(AB10=TRUE,$AB$3,IF(AC10=TRUE,$AC$3,IF(AD10=TRUE,$AD$3,IF(AE10=TRUE,$AE$3,IF(AF10=TRUE,$AF$3,"Aucune")))))))</f>
        <v>Aucune</v>
      </c>
      <c r="AH10" s="280" t="b">
        <f t="shared" si="23"/>
        <v>0</v>
      </c>
      <c r="AI10" s="280" t="b">
        <f t="shared" si="24"/>
        <v>0</v>
      </c>
      <c r="AJ10" s="280" t="b">
        <f t="shared" si="25"/>
        <v>0</v>
      </c>
      <c r="AK10" s="280" t="b">
        <f t="shared" si="26"/>
        <v>0</v>
      </c>
      <c r="AL10" s="280" t="b">
        <f t="shared" si="27"/>
        <v>0</v>
      </c>
      <c r="AM10" s="280" t="b">
        <f t="shared" si="28"/>
        <v>0</v>
      </c>
      <c r="AN10" s="280" t="b">
        <f t="shared" si="29"/>
        <v>0</v>
      </c>
      <c r="AO10" s="280" t="b">
        <f t="shared" si="30"/>
        <v>0</v>
      </c>
      <c r="AP10" s="280" t="b">
        <f t="shared" si="31"/>
        <v>0</v>
      </c>
      <c r="AQ10" s="280" t="b">
        <f t="shared" si="32"/>
        <v>0</v>
      </c>
      <c r="AR10" s="280" t="b">
        <f t="shared" si="33"/>
        <v>0</v>
      </c>
      <c r="AS10" s="280" t="b">
        <f t="shared" si="34"/>
        <v>0</v>
      </c>
      <c r="AT10" s="280" t="b">
        <f t="shared" si="35"/>
        <v>0</v>
      </c>
      <c r="AU10" s="280" t="b">
        <f t="shared" si="36"/>
        <v>0</v>
      </c>
      <c r="AV10" s="280" t="b">
        <f t="shared" si="37"/>
        <v>0</v>
      </c>
      <c r="AW10" s="280" t="b">
        <f t="shared" si="38"/>
        <v>0</v>
      </c>
      <c r="AX10" s="356" t="str">
        <f>IF(COUNTA(E10:F10:H10)&lt;3,"",(IF(AH10=TRUE,AH$3,IF(AI10=TRUE,AI$3,IF(AJ10=TRUE,AJ$3,IF(AK10=TRUE,AK$3,IF(AL10=TRUE,AL$3,IF(AM10=TRUE,AM$3,IF(AN10=TRUE,AN$3,IF(AO10=TRUE,AO$3,IF(AP10=TRUE,AP$3,IF(AQ10=TRUE,AQ$3,IF(AR10=TRUE,AR$3,IF(AS10=TRUE,AS$3,IF(AT10=TRUE,AT$3,IF(AU10=TRUE,AU$3,IF(AV10=TRUE,AV$3,IF(AW10=TRUE,AW$3,"Aucune"))))))))))))))))))</f>
        <v>Aucune</v>
      </c>
      <c r="AY10" s="360" t="b">
        <f t="shared" ref="AY10" si="95">OR(U10=61,U10=62,U10=63,U10=51,U10=52,U10=53)</f>
        <v>0</v>
      </c>
      <c r="AZ10" s="280" t="b">
        <f t="shared" ref="AZ10" si="96">OR(U10=41,U10=42,U10=43,U10=31,U10=32,U10=33)</f>
        <v>0</v>
      </c>
      <c r="BA10" s="280" t="b">
        <f t="shared" ref="BA10" si="97">OR(U10=21,U10=22,U10=23,U10=11,U10=12,U10=13)</f>
        <v>0</v>
      </c>
      <c r="BB10" s="283" t="str">
        <f>IF(COUNTA(E10:F10:H10)&lt;3,"",(IF(AY10=TRUE,$AY$3,IF(AZ10=TRUE,$AZ$3,IF(BA10=TRUE,$BA$3,"Aucune action requise")))))</f>
        <v>Aucune action requise</v>
      </c>
      <c r="BC10" s="280" t="b">
        <f t="shared" ref="BC10" si="98">OR(U10=61,U10=51,U10=41,U10=31,U10=21)</f>
        <v>0</v>
      </c>
      <c r="BD10" s="280" t="b">
        <f t="shared" ref="BD10" si="99">OR(U10=62,U10=52,U10=42,U10=32,U10=22,U10=63,U10=53)</f>
        <v>0</v>
      </c>
      <c r="BE10" s="280" t="b">
        <f t="shared" ref="BE10" si="100">OR(U10=43,U10=33,U10=23,U10=34,U10=24)</f>
        <v>0</v>
      </c>
      <c r="BF10" s="280" t="b">
        <f t="shared" ref="BF10" si="101">OR(U10=64,U10=54,U10=44)</f>
        <v>0</v>
      </c>
      <c r="BG10" s="283" t="str">
        <f>IF(COUNTA(E10:F10:H10)&lt;3,"",(IF(BC10=TRUE,$BC$3,IF(BD10=TRUE,$BD$3,IF(BE10=TRUE,$BE$3,IF(BF10=TRUE,$BF$3,"Aucun"))))))</f>
        <v>Aucun</v>
      </c>
      <c r="BH10" s="80">
        <f t="shared" ref="BH10" si="102">G10</f>
        <v>0</v>
      </c>
      <c r="BI10" s="80">
        <f>'ODD 2'!AY12</f>
        <v>0</v>
      </c>
      <c r="BJ10" s="34"/>
      <c r="BK10" s="149"/>
      <c r="BL10" s="227">
        <f t="shared" ref="BL10" si="103">I10</f>
        <v>0</v>
      </c>
      <c r="BM10" s="228">
        <f t="shared" ref="BM10" si="104">D10</f>
        <v>0</v>
      </c>
      <c r="BR10" s="123">
        <f t="shared" ref="BR10" si="105">IF(K10=0,1,0)</f>
        <v>1</v>
      </c>
      <c r="BS10" s="123">
        <f t="shared" ref="BS10:BY10" si="106">IF(L10=TRUE,1,0)</f>
        <v>0</v>
      </c>
      <c r="BT10" s="123">
        <f t="shared" si="106"/>
        <v>0</v>
      </c>
      <c r="BU10" s="123">
        <f t="shared" si="106"/>
        <v>0</v>
      </c>
      <c r="BV10" s="123">
        <f t="shared" si="106"/>
        <v>0</v>
      </c>
      <c r="BW10" s="123">
        <f t="shared" si="106"/>
        <v>0</v>
      </c>
      <c r="BX10" s="123">
        <f t="shared" si="106"/>
        <v>0</v>
      </c>
      <c r="BY10" s="123">
        <f t="shared" si="106"/>
        <v>0</v>
      </c>
    </row>
    <row r="11" spans="1:77" s="119" customFormat="1" ht="30.75" customHeight="1" thickBot="1">
      <c r="A11" s="118"/>
      <c r="B11" s="725" t="str">
        <f>'ODD 3'!B2:C2</f>
        <v xml:space="preserve">ODD 3  -   Permettre à tous de vivre en bonne santé et promouvoir le bien-être de tous à tout âge </v>
      </c>
      <c r="C11" s="720"/>
      <c r="D11" s="720"/>
      <c r="E11" s="720"/>
      <c r="F11" s="720"/>
      <c r="G11" s="720"/>
      <c r="H11" s="720"/>
      <c r="I11" s="720"/>
      <c r="J11" s="720"/>
      <c r="K11" s="721"/>
      <c r="L11" s="721"/>
      <c r="M11" s="721"/>
      <c r="N11" s="721"/>
      <c r="O11" s="721"/>
      <c r="P11" s="721"/>
      <c r="Q11" s="721"/>
      <c r="R11" s="721"/>
      <c r="S11" s="721"/>
      <c r="T11" s="721"/>
      <c r="U11" s="721"/>
      <c r="V11" s="721"/>
      <c r="W11" s="721"/>
      <c r="X11" s="721"/>
      <c r="Y11" s="721"/>
      <c r="Z11" s="721"/>
      <c r="AA11" s="721"/>
      <c r="AB11" s="721"/>
      <c r="AC11" s="721"/>
      <c r="AD11" s="721"/>
      <c r="AE11" s="721"/>
      <c r="AF11" s="721"/>
      <c r="AG11" s="721"/>
      <c r="AH11" s="721"/>
      <c r="AI11" s="721"/>
      <c r="AJ11" s="721"/>
      <c r="AK11" s="721"/>
      <c r="AL11" s="721"/>
      <c r="AM11" s="721"/>
      <c r="AN11" s="721"/>
      <c r="AO11" s="721"/>
      <c r="AP11" s="721"/>
      <c r="AQ11" s="721"/>
      <c r="AR11" s="721"/>
      <c r="AS11" s="721"/>
      <c r="AT11" s="721"/>
      <c r="AU11" s="721"/>
      <c r="AV11" s="721"/>
      <c r="AW11" s="721"/>
      <c r="AX11" s="721"/>
      <c r="AY11" s="721"/>
      <c r="AZ11" s="721"/>
      <c r="BA11" s="721"/>
      <c r="BB11" s="721"/>
      <c r="BC11" s="721"/>
      <c r="BD11" s="721"/>
      <c r="BE11" s="721"/>
      <c r="BF11" s="721"/>
      <c r="BG11" s="721"/>
      <c r="BH11" s="721"/>
      <c r="BI11" s="721"/>
      <c r="BJ11" s="721"/>
      <c r="BK11" s="721"/>
      <c r="BL11" s="720"/>
      <c r="BM11" s="726"/>
      <c r="BO11" s="119" t="str">
        <f>B11</f>
        <v xml:space="preserve">ODD 3  -   Permettre à tous de vivre en bonne santé et promouvoir le bien-être de tous à tout âge </v>
      </c>
      <c r="BP11" s="119">
        <v>13</v>
      </c>
      <c r="BQ11" s="119">
        <f>SUM(BS11:BX11)</f>
        <v>0</v>
      </c>
      <c r="BR11" s="120">
        <f>BP11-BQ11</f>
        <v>13</v>
      </c>
      <c r="BS11" s="120">
        <f>SUM(BS12:BS15)</f>
        <v>0</v>
      </c>
      <c r="BT11" s="120">
        <f t="shared" ref="BT11:BX11" si="107">SUM(BT12:BT15)</f>
        <v>0</v>
      </c>
      <c r="BU11" s="120">
        <f t="shared" si="107"/>
        <v>0</v>
      </c>
      <c r="BV11" s="120">
        <f t="shared" si="107"/>
        <v>0</v>
      </c>
      <c r="BW11" s="120">
        <f t="shared" si="107"/>
        <v>0</v>
      </c>
      <c r="BX11" s="120">
        <f t="shared" si="107"/>
        <v>0</v>
      </c>
      <c r="BY11" s="120">
        <f>BQ11</f>
        <v>0</v>
      </c>
    </row>
    <row r="12" spans="1:77" s="122" customFormat="1" ht="114" customHeight="1">
      <c r="A12" s="121"/>
      <c r="B12" s="559">
        <v>3.6</v>
      </c>
      <c r="C12" s="173" t="s">
        <v>452</v>
      </c>
      <c r="D12" s="209">
        <f>'ODD 3'!E12</f>
        <v>0</v>
      </c>
      <c r="E12" s="176">
        <f>'ODD 3'!F12</f>
        <v>0</v>
      </c>
      <c r="F12" s="174">
        <f>'ODD 3'!G12</f>
        <v>0</v>
      </c>
      <c r="G12" s="174">
        <f>'ODD 3'!H12</f>
        <v>0</v>
      </c>
      <c r="H12" s="175">
        <f>'ODD 3'!I12</f>
        <v>0</v>
      </c>
      <c r="I12" s="175">
        <f>'ODD 3'!J12</f>
        <v>0</v>
      </c>
      <c r="J12" s="163">
        <f t="shared" ref="J12:J15" si="108">S12</f>
        <v>0</v>
      </c>
      <c r="K12" s="164">
        <f t="shared" ref="K12:K15" si="109">E12*10+F12</f>
        <v>0</v>
      </c>
      <c r="L12" s="164" t="b">
        <f t="shared" ref="L12:L15" si="110">OR(K12=31)</f>
        <v>0</v>
      </c>
      <c r="M12" s="164" t="b">
        <f t="shared" ref="M12:M15" si="111">OR(K12=21,K12=32)</f>
        <v>0</v>
      </c>
      <c r="N12" s="164" t="b">
        <f t="shared" ref="N12:N15" si="112">OR(K12=22,K12=33)</f>
        <v>0</v>
      </c>
      <c r="O12" s="164" t="b">
        <f t="shared" ref="O12:O15" si="113">OR(K12=11,K12=12)</f>
        <v>0</v>
      </c>
      <c r="P12" s="164" t="b">
        <f t="shared" ref="P12:P15" si="114">OR(K12=23,K12=34)</f>
        <v>0</v>
      </c>
      <c r="Q12" s="164" t="b">
        <f t="shared" ref="Q12:Q15" si="115">OR(K12=13,K12=14,K12=24)</f>
        <v>0</v>
      </c>
      <c r="R12" s="164" t="b">
        <f t="shared" ref="R12:R15" si="116">OR(K12=1,K12=2,K12=3,K12=4)</f>
        <v>0</v>
      </c>
      <c r="S12" s="165">
        <f t="shared" ref="S12:S15" si="117">IF(COUNTA(E12:F12)&lt;2,"",(IF(L12=TRUE,$L$3,IF(M12=TRUE,$M$3,IF(N12=TRUE,$N$3,IF(O12=TRUE,$O$3,IF(P12=TRUE,$P$3,IF(Q12=TRUE,$Q$3,IF(R12=TRUE,$R$3,0)))))))))</f>
        <v>0</v>
      </c>
      <c r="T12" s="166">
        <f t="shared" ref="T12:T15" si="118">IF(COUNTA(E12:F12)&lt;2,"",(IF(L12=TRUE,6,IF(M12=TRUE,5,IF(N12=TRUE,4,IF(O12=TRUE,3,IF(P12=TRUE,2,IF(Q12=TRUE,1,IF(R12=TRUE,0,0)))))))))</f>
        <v>0</v>
      </c>
      <c r="U12" s="167">
        <f t="shared" ref="U12:U15" si="119">T12*10+H12</f>
        <v>0</v>
      </c>
      <c r="V12" s="164" t="b">
        <f t="shared" ref="V12:V15" si="120">OR(U12=61,U12=62,U12=63)</f>
        <v>0</v>
      </c>
      <c r="W12" s="164" t="b">
        <f t="shared" ref="W12:W15" si="121">OR(U12=51,U12=52)</f>
        <v>0</v>
      </c>
      <c r="X12" s="164" t="b">
        <f t="shared" ref="X12:X15" si="122">OR(U12=31,U12=41,U12=42,U12=53)</f>
        <v>0</v>
      </c>
      <c r="Y12" s="164" t="b">
        <f t="shared" ref="Y12:Y15" si="123">OR(U12=21,U12=32)</f>
        <v>0</v>
      </c>
      <c r="Z12" s="220" t="b">
        <f t="shared" ref="Z12:Z15" si="124">AND(V12=FALSE,W12=FALSE,X12=FALSE,Y12=FALSE)</f>
        <v>1</v>
      </c>
      <c r="AA12" s="221" t="str">
        <f>IF(COUNTA(E12:F12:H12)&lt;3,"",(IF(V12=TRUE,$V$3,IF(W12=TRUE,$W$3,IF(X12=TRUE,$X$3,IF(Y12=TRUE,$Y$3,"Non"))))))</f>
        <v>Non</v>
      </c>
      <c r="AB12" s="164" t="b">
        <f t="shared" ref="AB12:AB15" si="125">OR(U12=61,U12=62,U12=51,U12=52)</f>
        <v>0</v>
      </c>
      <c r="AC12" s="164" t="b">
        <f t="shared" ref="AC12:AC15" si="126">OR(U12=41,U12=42)</f>
        <v>0</v>
      </c>
      <c r="AD12" s="164" t="b">
        <f t="shared" ref="AD12:AD15" si="127">OR(U12=31,U12=32,U12=63,U12=64,U12=53,U12=54,)</f>
        <v>0</v>
      </c>
      <c r="AE12" s="164" t="b">
        <f t="shared" ref="AE12:AE15" si="128">OR(U12=21,U12=22,)</f>
        <v>0</v>
      </c>
      <c r="AF12" s="164" t="b">
        <f t="shared" ref="AF12:AF15" si="129">OR(U12=11,U12=12,U12=13,U12=23,)</f>
        <v>0</v>
      </c>
      <c r="AG12" s="168" t="str">
        <f>IF(COUNTA(E12:F12:H12)&lt;3,"",(IF(AB12=TRUE,$AB$3,IF(AC12=TRUE,$AC$3,IF(AD12=TRUE,$AD$3,IF(AE12=TRUE,$AE$3,IF(AF12=TRUE,$AF$3,"Aucune")))))))</f>
        <v>Aucune</v>
      </c>
      <c r="AH12" s="280" t="b">
        <f t="shared" si="23"/>
        <v>0</v>
      </c>
      <c r="AI12" s="280" t="b">
        <f t="shared" si="24"/>
        <v>0</v>
      </c>
      <c r="AJ12" s="280" t="b">
        <f t="shared" si="25"/>
        <v>0</v>
      </c>
      <c r="AK12" s="280" t="b">
        <f t="shared" si="26"/>
        <v>0</v>
      </c>
      <c r="AL12" s="280" t="b">
        <f t="shared" si="27"/>
        <v>0</v>
      </c>
      <c r="AM12" s="280" t="b">
        <f t="shared" si="28"/>
        <v>0</v>
      </c>
      <c r="AN12" s="280" t="b">
        <f t="shared" si="29"/>
        <v>0</v>
      </c>
      <c r="AO12" s="280" t="b">
        <f t="shared" si="30"/>
        <v>0</v>
      </c>
      <c r="AP12" s="280" t="b">
        <f t="shared" si="31"/>
        <v>0</v>
      </c>
      <c r="AQ12" s="280" t="b">
        <f t="shared" si="32"/>
        <v>0</v>
      </c>
      <c r="AR12" s="280" t="b">
        <f t="shared" si="33"/>
        <v>0</v>
      </c>
      <c r="AS12" s="280" t="b">
        <f t="shared" si="34"/>
        <v>0</v>
      </c>
      <c r="AT12" s="280" t="b">
        <f t="shared" si="35"/>
        <v>0</v>
      </c>
      <c r="AU12" s="280" t="b">
        <f t="shared" si="36"/>
        <v>0</v>
      </c>
      <c r="AV12" s="280" t="b">
        <f t="shared" si="37"/>
        <v>0</v>
      </c>
      <c r="AW12" s="280" t="b">
        <f t="shared" si="38"/>
        <v>0</v>
      </c>
      <c r="AX12" s="385" t="str">
        <f>IF(COUNTA(E12:F12:H12)&lt;3,"",(IF(AH12=TRUE,AH$3,IF(AI12=TRUE,AI$3,IF(AJ12=TRUE,AJ$3,IF(AK12=TRUE,AK$3,IF(AL12=TRUE,AL$3,IF(AM12=TRUE,AM$3,IF(AN12=TRUE,AN$3,IF(AO12=TRUE,AO$3,IF(AP12=TRUE,AP$3,IF(AQ12=TRUE,AQ$3,IF(AR12=TRUE,AR$3,IF(AS12=TRUE,AS$3,IF(AT12=TRUE,AT$3,IF(AU12=TRUE,AU$3,IF(AV12=TRUE,AV$3,IF(AW12=TRUE,AW$3,"Aucune"))))))))))))))))))</f>
        <v>Aucune</v>
      </c>
      <c r="AY12" s="208" t="b">
        <f t="shared" ref="AY12:AY15" si="130">OR(U12=61,U12=62,U12=63,U12=51,U12=52,U12=53)</f>
        <v>0</v>
      </c>
      <c r="AZ12" s="164" t="b">
        <f t="shared" ref="AZ12:AZ15" si="131">OR(U12=41,U12=42,U12=43,U12=31,U12=32,U12=33)</f>
        <v>0</v>
      </c>
      <c r="BA12" s="164" t="b">
        <f t="shared" ref="BA12:BA15" si="132">OR(U12=21,U12=22,U12=23,U12=11,U12=12,U12=13)</f>
        <v>0</v>
      </c>
      <c r="BB12" s="168" t="str">
        <f>IF(COUNTA(E12:F12:H12)&lt;3,"",(IF(AY12=TRUE,$AY$3,IF(AZ12=TRUE,$AZ$3,IF(BA12=TRUE,$BA$3,"Aucune action requise")))))</f>
        <v>Aucune action requise</v>
      </c>
      <c r="BC12" s="164" t="b">
        <f t="shared" ref="BC12:BC15" si="133">OR(U12=61,U12=51,U12=41,U12=31,U12=21)</f>
        <v>0</v>
      </c>
      <c r="BD12" s="164" t="b">
        <f t="shared" ref="BD12:BD15" si="134">OR(U12=62,U12=52,U12=42,U12=32,U12=22,U12=63,U12=53)</f>
        <v>0</v>
      </c>
      <c r="BE12" s="164" t="b">
        <f t="shared" ref="BE12:BE15" si="135">OR(U12=43,U12=33,U12=23,U12=34,U12=24)</f>
        <v>0</v>
      </c>
      <c r="BF12" s="164" t="b">
        <f t="shared" ref="BF12:BF15" si="136">OR(U12=64,U12=54,U12=44)</f>
        <v>0</v>
      </c>
      <c r="BG12" s="200" t="str">
        <f>IF(COUNTA(E12:F12:H12)&lt;3,"",(IF(BC12=TRUE,$BC$3,IF(BD12=TRUE,$BD$3,IF(BE12=TRUE,$BE$3,IF(BF12=TRUE,$BF$3,"Aucun"))))))</f>
        <v>Aucun</v>
      </c>
      <c r="BH12" s="201">
        <f t="shared" ref="BH12:BH15" si="137">G12</f>
        <v>0</v>
      </c>
      <c r="BI12" s="169">
        <f>'ODD 3'!AY12</f>
        <v>0</v>
      </c>
      <c r="BJ12" s="170"/>
      <c r="BK12" s="177"/>
      <c r="BL12" s="234">
        <f t="shared" ref="BL12:BL15" si="138">I12</f>
        <v>0</v>
      </c>
      <c r="BM12" s="235">
        <f t="shared" ref="BM12:BM15" si="139">D12</f>
        <v>0</v>
      </c>
      <c r="BR12" s="123">
        <f t="shared" ref="BR12:BR15" si="140">IF(K12=0,1,0)</f>
        <v>1</v>
      </c>
      <c r="BS12" s="123">
        <f t="shared" ref="BS12:BS15" si="141">IF(L12=TRUE,1,0)</f>
        <v>0</v>
      </c>
      <c r="BT12" s="123">
        <f t="shared" ref="BT12:BT15" si="142">IF(M12=TRUE,1,0)</f>
        <v>0</v>
      </c>
      <c r="BU12" s="123">
        <f t="shared" ref="BU12:BU15" si="143">IF(N12=TRUE,1,0)</f>
        <v>0</v>
      </c>
      <c r="BV12" s="123">
        <f t="shared" ref="BV12:BV15" si="144">IF(O12=TRUE,1,0)</f>
        <v>0</v>
      </c>
      <c r="BW12" s="123">
        <f t="shared" ref="BW12:BW15" si="145">IF(P12=TRUE,1,0)</f>
        <v>0</v>
      </c>
      <c r="BX12" s="123">
        <f t="shared" ref="BX12:BX15" si="146">IF(Q12=TRUE,1,0)</f>
        <v>0</v>
      </c>
      <c r="BY12" s="123">
        <f t="shared" ref="BY12:BY15" si="147">IF(R12=TRUE,1,0)</f>
        <v>0</v>
      </c>
    </row>
    <row r="13" spans="1:77" s="122" customFormat="1" ht="114" customHeight="1">
      <c r="A13" s="121"/>
      <c r="B13" s="171">
        <v>3.8</v>
      </c>
      <c r="C13" s="173" t="s">
        <v>453</v>
      </c>
      <c r="D13" s="209">
        <f>'ODD 3'!E14</f>
        <v>0</v>
      </c>
      <c r="E13" s="176">
        <f>'ODD 3'!F14</f>
        <v>0</v>
      </c>
      <c r="F13" s="174">
        <f>'ODD 3'!G14</f>
        <v>0</v>
      </c>
      <c r="G13" s="174">
        <f>'ODD 3'!H14</f>
        <v>0</v>
      </c>
      <c r="H13" s="175">
        <f>'ODD 3'!I14</f>
        <v>0</v>
      </c>
      <c r="I13" s="175">
        <f>'ODD 3'!J14</f>
        <v>0</v>
      </c>
      <c r="J13" s="163">
        <f t="shared" si="108"/>
        <v>0</v>
      </c>
      <c r="K13" s="164">
        <f t="shared" si="109"/>
        <v>0</v>
      </c>
      <c r="L13" s="164" t="b">
        <f t="shared" si="110"/>
        <v>0</v>
      </c>
      <c r="M13" s="164" t="b">
        <f t="shared" si="111"/>
        <v>0</v>
      </c>
      <c r="N13" s="164" t="b">
        <f t="shared" si="112"/>
        <v>0</v>
      </c>
      <c r="O13" s="164" t="b">
        <f t="shared" si="113"/>
        <v>0</v>
      </c>
      <c r="P13" s="164" t="b">
        <f t="shared" si="114"/>
        <v>0</v>
      </c>
      <c r="Q13" s="164" t="b">
        <f t="shared" si="115"/>
        <v>0</v>
      </c>
      <c r="R13" s="164" t="b">
        <f t="shared" si="116"/>
        <v>0</v>
      </c>
      <c r="S13" s="165">
        <f t="shared" si="117"/>
        <v>0</v>
      </c>
      <c r="T13" s="166">
        <f t="shared" si="118"/>
        <v>0</v>
      </c>
      <c r="U13" s="167">
        <f t="shared" si="119"/>
        <v>0</v>
      </c>
      <c r="V13" s="164" t="b">
        <f t="shared" si="120"/>
        <v>0</v>
      </c>
      <c r="W13" s="164" t="b">
        <f t="shared" si="121"/>
        <v>0</v>
      </c>
      <c r="X13" s="164" t="b">
        <f t="shared" si="122"/>
        <v>0</v>
      </c>
      <c r="Y13" s="164" t="b">
        <f t="shared" si="123"/>
        <v>0</v>
      </c>
      <c r="Z13" s="220" t="b">
        <f t="shared" si="124"/>
        <v>1</v>
      </c>
      <c r="AA13" s="221" t="str">
        <f>IF(COUNTA(E13:F13:H13)&lt;3,"",(IF(V13=TRUE,$V$3,IF(W13=TRUE,$W$3,IF(X13=TRUE,$X$3,IF(Y13=TRUE,$Y$3,"Non"))))))</f>
        <v>Non</v>
      </c>
      <c r="AB13" s="164" t="b">
        <f t="shared" si="125"/>
        <v>0</v>
      </c>
      <c r="AC13" s="164" t="b">
        <f t="shared" si="126"/>
        <v>0</v>
      </c>
      <c r="AD13" s="164" t="b">
        <f t="shared" si="127"/>
        <v>0</v>
      </c>
      <c r="AE13" s="164" t="b">
        <f t="shared" si="128"/>
        <v>0</v>
      </c>
      <c r="AF13" s="164" t="b">
        <f t="shared" si="129"/>
        <v>0</v>
      </c>
      <c r="AG13" s="168" t="str">
        <f>IF(COUNTA(E13:F13:H13)&lt;3,"",(IF(AB13=TRUE,$AB$3,IF(AC13=TRUE,$AC$3,IF(AD13=TRUE,$AD$3,IF(AE13=TRUE,$AE$3,IF(AF13=TRUE,$AF$3,"Aucune")))))))</f>
        <v>Aucune</v>
      </c>
      <c r="AH13" s="280" t="b">
        <f t="shared" si="23"/>
        <v>0</v>
      </c>
      <c r="AI13" s="280" t="b">
        <f t="shared" si="24"/>
        <v>0</v>
      </c>
      <c r="AJ13" s="280" t="b">
        <f t="shared" si="25"/>
        <v>0</v>
      </c>
      <c r="AK13" s="280" t="b">
        <f t="shared" si="26"/>
        <v>0</v>
      </c>
      <c r="AL13" s="280" t="b">
        <f t="shared" si="27"/>
        <v>0</v>
      </c>
      <c r="AM13" s="280" t="b">
        <f t="shared" si="28"/>
        <v>0</v>
      </c>
      <c r="AN13" s="280" t="b">
        <f t="shared" si="29"/>
        <v>0</v>
      </c>
      <c r="AO13" s="280" t="b">
        <f t="shared" si="30"/>
        <v>0</v>
      </c>
      <c r="AP13" s="280" t="b">
        <f t="shared" si="31"/>
        <v>0</v>
      </c>
      <c r="AQ13" s="280" t="b">
        <f t="shared" si="32"/>
        <v>0</v>
      </c>
      <c r="AR13" s="280" t="b">
        <f t="shared" si="33"/>
        <v>0</v>
      </c>
      <c r="AS13" s="280" t="b">
        <f t="shared" si="34"/>
        <v>0</v>
      </c>
      <c r="AT13" s="280" t="b">
        <f t="shared" si="35"/>
        <v>0</v>
      </c>
      <c r="AU13" s="280" t="b">
        <f t="shared" si="36"/>
        <v>0</v>
      </c>
      <c r="AV13" s="280" t="b">
        <f t="shared" si="37"/>
        <v>0</v>
      </c>
      <c r="AW13" s="280" t="b">
        <f t="shared" si="38"/>
        <v>0</v>
      </c>
      <c r="AX13" s="385" t="str">
        <f>IF(COUNTA(E13:F13:H13)&lt;3,"",(IF(AH13=TRUE,AH$3,IF(AI13=TRUE,AI$3,IF(AJ13=TRUE,AJ$3,IF(AK13=TRUE,AK$3,IF(AL13=TRUE,AL$3,IF(AM13=TRUE,AM$3,IF(AN13=TRUE,AN$3,IF(AO13=TRUE,AO$3,IF(AP13=TRUE,AP$3,IF(AQ13=TRUE,AQ$3,IF(AR13=TRUE,AR$3,IF(AS13=TRUE,AS$3,IF(AT13=TRUE,AT$3,IF(AU13=TRUE,AU$3,IF(AV13=TRUE,AV$3,IF(AW13=TRUE,AW$3,"Aucune"))))))))))))))))))</f>
        <v>Aucune</v>
      </c>
      <c r="AY13" s="208" t="b">
        <f t="shared" si="130"/>
        <v>0</v>
      </c>
      <c r="AZ13" s="164" t="b">
        <f t="shared" si="131"/>
        <v>0</v>
      </c>
      <c r="BA13" s="164" t="b">
        <f t="shared" si="132"/>
        <v>0</v>
      </c>
      <c r="BB13" s="168" t="str">
        <f>IF(COUNTA(E13:F13:H13)&lt;3,"",(IF(AY13=TRUE,$AY$3,IF(AZ13=TRUE,$AZ$3,IF(BA13=TRUE,$BA$3,"Aucune action requise")))))</f>
        <v>Aucune action requise</v>
      </c>
      <c r="BC13" s="164" t="b">
        <f t="shared" si="133"/>
        <v>0</v>
      </c>
      <c r="BD13" s="164" t="b">
        <f t="shared" si="134"/>
        <v>0</v>
      </c>
      <c r="BE13" s="164" t="b">
        <f t="shared" si="135"/>
        <v>0</v>
      </c>
      <c r="BF13" s="164" t="b">
        <f t="shared" si="136"/>
        <v>0</v>
      </c>
      <c r="BG13" s="168" t="str">
        <f>IF(COUNTA(E13:F13:H13)&lt;3,"",(IF(BC13=TRUE,$BC$3,IF(BD13=TRUE,$BD$3,IF(BE13=TRUE,$BE$3,IF(BF13=TRUE,$BF$3,"Aucun"))))))</f>
        <v>Aucun</v>
      </c>
      <c r="BH13" s="169">
        <f t="shared" si="137"/>
        <v>0</v>
      </c>
      <c r="BI13" s="169">
        <f>'ODD 3'!AY14</f>
        <v>0</v>
      </c>
      <c r="BJ13" s="170"/>
      <c r="BK13" s="177"/>
      <c r="BL13" s="234">
        <f t="shared" si="138"/>
        <v>0</v>
      </c>
      <c r="BM13" s="235">
        <f t="shared" si="139"/>
        <v>0</v>
      </c>
      <c r="BR13" s="123">
        <f t="shared" si="140"/>
        <v>1</v>
      </c>
      <c r="BS13" s="123">
        <f t="shared" si="141"/>
        <v>0</v>
      </c>
      <c r="BT13" s="123">
        <f t="shared" si="142"/>
        <v>0</v>
      </c>
      <c r="BU13" s="123">
        <f t="shared" si="143"/>
        <v>0</v>
      </c>
      <c r="BV13" s="123">
        <f t="shared" si="144"/>
        <v>0</v>
      </c>
      <c r="BW13" s="123">
        <f t="shared" si="145"/>
        <v>0</v>
      </c>
      <c r="BX13" s="123">
        <f t="shared" si="146"/>
        <v>0</v>
      </c>
      <c r="BY13" s="123">
        <f t="shared" si="147"/>
        <v>0</v>
      </c>
    </row>
    <row r="14" spans="1:77" s="122" customFormat="1" ht="114" customHeight="1">
      <c r="A14" s="121"/>
      <c r="B14" s="127">
        <v>3.9</v>
      </c>
      <c r="C14" s="312" t="s">
        <v>454</v>
      </c>
      <c r="D14" s="203">
        <f>'ODD 3'!E15</f>
        <v>0</v>
      </c>
      <c r="E14" s="204">
        <f>'ODD 3'!F15</f>
        <v>0</v>
      </c>
      <c r="F14" s="84">
        <f>'ODD 3'!G15</f>
        <v>0</v>
      </c>
      <c r="G14" s="84">
        <f>'ODD 3'!H15</f>
        <v>0</v>
      </c>
      <c r="H14" s="85">
        <f>'ODD 3'!I15</f>
        <v>0</v>
      </c>
      <c r="I14" s="85">
        <f>'ODD 3'!J15</f>
        <v>0</v>
      </c>
      <c r="J14" s="131">
        <f t="shared" si="108"/>
        <v>0</v>
      </c>
      <c r="K14" s="132">
        <f t="shared" si="109"/>
        <v>0</v>
      </c>
      <c r="L14" s="132" t="b">
        <f t="shared" si="110"/>
        <v>0</v>
      </c>
      <c r="M14" s="132" t="b">
        <f t="shared" si="111"/>
        <v>0</v>
      </c>
      <c r="N14" s="132" t="b">
        <f t="shared" si="112"/>
        <v>0</v>
      </c>
      <c r="O14" s="132" t="b">
        <f t="shared" si="113"/>
        <v>0</v>
      </c>
      <c r="P14" s="132" t="b">
        <f t="shared" si="114"/>
        <v>0</v>
      </c>
      <c r="Q14" s="132" t="b">
        <f t="shared" si="115"/>
        <v>0</v>
      </c>
      <c r="R14" s="132" t="b">
        <f t="shared" si="116"/>
        <v>0</v>
      </c>
      <c r="S14" s="133">
        <f t="shared" si="117"/>
        <v>0</v>
      </c>
      <c r="T14" s="134">
        <f t="shared" si="118"/>
        <v>0</v>
      </c>
      <c r="U14" s="135">
        <f t="shared" si="119"/>
        <v>0</v>
      </c>
      <c r="V14" s="132" t="b">
        <f t="shared" si="120"/>
        <v>0</v>
      </c>
      <c r="W14" s="132" t="b">
        <f t="shared" si="121"/>
        <v>0</v>
      </c>
      <c r="X14" s="132" t="b">
        <f t="shared" si="122"/>
        <v>0</v>
      </c>
      <c r="Y14" s="132" t="b">
        <f t="shared" si="123"/>
        <v>0</v>
      </c>
      <c r="Z14" s="218" t="b">
        <f t="shared" si="124"/>
        <v>1</v>
      </c>
      <c r="AA14" s="219" t="str">
        <f>IF(COUNTA(E14:F14:H14)&lt;3,"",(IF(V14=TRUE,$V$3,IF(W14=TRUE,$W$3,IF(X14=TRUE,$X$3,IF(Y14=TRUE,$Y$3,"Non"))))))</f>
        <v>Non</v>
      </c>
      <c r="AB14" s="132" t="b">
        <f t="shared" si="125"/>
        <v>0</v>
      </c>
      <c r="AC14" s="132" t="b">
        <f t="shared" si="126"/>
        <v>0</v>
      </c>
      <c r="AD14" s="132" t="b">
        <f t="shared" si="127"/>
        <v>0</v>
      </c>
      <c r="AE14" s="132" t="b">
        <f t="shared" si="128"/>
        <v>0</v>
      </c>
      <c r="AF14" s="132" t="b">
        <f t="shared" si="129"/>
        <v>0</v>
      </c>
      <c r="AG14" s="86" t="str">
        <f>IF(COUNTA(E14:F14:H14)&lt;3,"",(IF(AB14=TRUE,$AB$3,IF(AC14=TRUE,$AC$3,IF(AD14=TRUE,$AD$3,IF(AE14=TRUE,$AE$3,IF(AF14=TRUE,$AF$3,"Aucune")))))))</f>
        <v>Aucune</v>
      </c>
      <c r="AH14" s="280" t="b">
        <f t="shared" si="23"/>
        <v>0</v>
      </c>
      <c r="AI14" s="280" t="b">
        <f t="shared" si="24"/>
        <v>0</v>
      </c>
      <c r="AJ14" s="280" t="b">
        <f t="shared" si="25"/>
        <v>0</v>
      </c>
      <c r="AK14" s="280" t="b">
        <f t="shared" si="26"/>
        <v>0</v>
      </c>
      <c r="AL14" s="280" t="b">
        <f t="shared" si="27"/>
        <v>0</v>
      </c>
      <c r="AM14" s="280" t="b">
        <f t="shared" si="28"/>
        <v>0</v>
      </c>
      <c r="AN14" s="280" t="b">
        <f t="shared" si="29"/>
        <v>0</v>
      </c>
      <c r="AO14" s="280" t="b">
        <f t="shared" si="30"/>
        <v>0</v>
      </c>
      <c r="AP14" s="280" t="b">
        <f t="shared" si="31"/>
        <v>0</v>
      </c>
      <c r="AQ14" s="280" t="b">
        <f t="shared" si="32"/>
        <v>0</v>
      </c>
      <c r="AR14" s="280" t="b">
        <f t="shared" si="33"/>
        <v>0</v>
      </c>
      <c r="AS14" s="280" t="b">
        <f t="shared" si="34"/>
        <v>0</v>
      </c>
      <c r="AT14" s="280" t="b">
        <f t="shared" si="35"/>
        <v>0</v>
      </c>
      <c r="AU14" s="280" t="b">
        <f t="shared" si="36"/>
        <v>0</v>
      </c>
      <c r="AV14" s="280" t="b">
        <f t="shared" si="37"/>
        <v>0</v>
      </c>
      <c r="AW14" s="280" t="b">
        <f t="shared" si="38"/>
        <v>0</v>
      </c>
      <c r="AX14" s="356" t="str">
        <f>IF(COUNTA(E14:F14:H14)&lt;3,"",(IF(AH14=TRUE,AH$3,IF(AI14=TRUE,AI$3,IF(AJ14=TRUE,AJ$3,IF(AK14=TRUE,AK$3,IF(AL14=TRUE,AL$3,IF(AM14=TRUE,AM$3,IF(AN14=TRUE,AN$3,IF(AO14=TRUE,AO$3,IF(AP14=TRUE,AP$3,IF(AQ14=TRUE,AQ$3,IF(AR14=TRUE,AR$3,IF(AS14=TRUE,AS$3,IF(AT14=TRUE,AT$3,IF(AU14=TRUE,AU$3,IF(AV14=TRUE,AV$3,IF(AW14=TRUE,AW$3,"Aucune"))))))))))))))))))</f>
        <v>Aucune</v>
      </c>
      <c r="AY14" s="199" t="b">
        <f t="shared" si="130"/>
        <v>0</v>
      </c>
      <c r="AZ14" s="132" t="b">
        <f t="shared" si="131"/>
        <v>0</v>
      </c>
      <c r="BA14" s="132" t="b">
        <f t="shared" si="132"/>
        <v>0</v>
      </c>
      <c r="BB14" s="86" t="str">
        <f>IF(COUNTA(E14:F14:H14)&lt;3,"",(IF(AY14=TRUE,$AY$3,IF(AZ14=TRUE,$AZ$3,IF(BA14=TRUE,$BA$3,"Aucune action requise")))))</f>
        <v>Aucune action requise</v>
      </c>
      <c r="BC14" s="132" t="b">
        <f t="shared" si="133"/>
        <v>0</v>
      </c>
      <c r="BD14" s="132" t="b">
        <f t="shared" si="134"/>
        <v>0</v>
      </c>
      <c r="BE14" s="132" t="b">
        <f t="shared" si="135"/>
        <v>0</v>
      </c>
      <c r="BF14" s="132" t="b">
        <f t="shared" si="136"/>
        <v>0</v>
      </c>
      <c r="BG14" s="86" t="str">
        <f>IF(COUNTA(E14:F14:H14)&lt;3,"",(IF(BC14=TRUE,$BC$3,IF(BD14=TRUE,$BD$3,IF(BE14=TRUE,$BE$3,IF(BF14=TRUE,$BF$3,"Aucun"))))))</f>
        <v>Aucun</v>
      </c>
      <c r="BH14" s="87">
        <f t="shared" si="137"/>
        <v>0</v>
      </c>
      <c r="BI14" s="87">
        <f>'ODD 3'!AY15</f>
        <v>0</v>
      </c>
      <c r="BJ14" s="44"/>
      <c r="BK14" s="150"/>
      <c r="BL14" s="230">
        <f t="shared" si="138"/>
        <v>0</v>
      </c>
      <c r="BM14" s="231">
        <f t="shared" si="139"/>
        <v>0</v>
      </c>
      <c r="BR14" s="123">
        <f t="shared" si="140"/>
        <v>1</v>
      </c>
      <c r="BS14" s="123">
        <f t="shared" si="141"/>
        <v>0</v>
      </c>
      <c r="BT14" s="123">
        <f t="shared" si="142"/>
        <v>0</v>
      </c>
      <c r="BU14" s="123">
        <f t="shared" si="143"/>
        <v>0</v>
      </c>
      <c r="BV14" s="123">
        <f t="shared" si="144"/>
        <v>0</v>
      </c>
      <c r="BW14" s="123">
        <f t="shared" si="145"/>
        <v>0</v>
      </c>
      <c r="BX14" s="123">
        <f t="shared" si="146"/>
        <v>0</v>
      </c>
      <c r="BY14" s="123">
        <f t="shared" si="147"/>
        <v>0</v>
      </c>
    </row>
    <row r="15" spans="1:77" ht="114" customHeight="1" thickBot="1">
      <c r="B15" s="536" t="s">
        <v>129</v>
      </c>
      <c r="C15" s="350" t="s">
        <v>455</v>
      </c>
      <c r="D15" s="203">
        <f>'ODD 3'!E19</f>
        <v>0</v>
      </c>
      <c r="E15" s="204">
        <f>'ODD 3'!F19</f>
        <v>0</v>
      </c>
      <c r="F15" s="84">
        <f>'ODD 3'!G15</f>
        <v>0</v>
      </c>
      <c r="G15" s="84">
        <f>'ODD 3'!H15</f>
        <v>0</v>
      </c>
      <c r="H15" s="85">
        <f>'ODD 3'!I19</f>
        <v>0</v>
      </c>
      <c r="I15" s="85">
        <f>'ODD 3'!J19</f>
        <v>0</v>
      </c>
      <c r="J15" s="131">
        <f t="shared" si="108"/>
        <v>0</v>
      </c>
      <c r="K15" s="132">
        <f t="shared" si="109"/>
        <v>0</v>
      </c>
      <c r="L15" s="132" t="b">
        <f t="shared" si="110"/>
        <v>0</v>
      </c>
      <c r="M15" s="132" t="b">
        <f t="shared" si="111"/>
        <v>0</v>
      </c>
      <c r="N15" s="132" t="b">
        <f t="shared" si="112"/>
        <v>0</v>
      </c>
      <c r="O15" s="132" t="b">
        <f t="shared" si="113"/>
        <v>0</v>
      </c>
      <c r="P15" s="132" t="b">
        <f t="shared" si="114"/>
        <v>0</v>
      </c>
      <c r="Q15" s="132" t="b">
        <f t="shared" si="115"/>
        <v>0</v>
      </c>
      <c r="R15" s="132" t="b">
        <f t="shared" si="116"/>
        <v>0</v>
      </c>
      <c r="S15" s="133">
        <f t="shared" si="117"/>
        <v>0</v>
      </c>
      <c r="T15" s="134">
        <f t="shared" si="118"/>
        <v>0</v>
      </c>
      <c r="U15" s="135">
        <f t="shared" si="119"/>
        <v>0</v>
      </c>
      <c r="V15" s="132" t="b">
        <f t="shared" si="120"/>
        <v>0</v>
      </c>
      <c r="W15" s="132" t="b">
        <f t="shared" si="121"/>
        <v>0</v>
      </c>
      <c r="X15" s="132" t="b">
        <f t="shared" si="122"/>
        <v>0</v>
      </c>
      <c r="Y15" s="132" t="b">
        <f t="shared" si="123"/>
        <v>0</v>
      </c>
      <c r="Z15" s="218" t="b">
        <f t="shared" si="124"/>
        <v>1</v>
      </c>
      <c r="AA15" s="255" t="str">
        <f>IF(COUNTA(E15:F15:H15)&lt;3,"",(IF(V15=TRUE,$V$3,IF(W15=TRUE,$W$3,IF(X15=TRUE,$X$3,IF(Y15=TRUE,$Y$3,"Non"))))))</f>
        <v>Non</v>
      </c>
      <c r="AB15" s="256" t="b">
        <f t="shared" si="125"/>
        <v>0</v>
      </c>
      <c r="AC15" s="256" t="b">
        <f t="shared" si="126"/>
        <v>0</v>
      </c>
      <c r="AD15" s="256" t="b">
        <f t="shared" si="127"/>
        <v>0</v>
      </c>
      <c r="AE15" s="256" t="b">
        <f t="shared" si="128"/>
        <v>0</v>
      </c>
      <c r="AF15" s="256" t="b">
        <f t="shared" si="129"/>
        <v>0</v>
      </c>
      <c r="AG15" s="257" t="str">
        <f>IF(COUNTA(E15:F15:H15)&lt;3,"",(IF(AB15=TRUE,$AB$3,IF(AC15=TRUE,$AC$3,IF(AD15=TRUE,$AD$3,IF(AE15=TRUE,$AE$3,IF(AF15=TRUE,$AF$3,"Aucune")))))))</f>
        <v>Aucune</v>
      </c>
      <c r="AH15" s="343" t="b">
        <f t="shared" si="23"/>
        <v>0</v>
      </c>
      <c r="AI15" s="343" t="b">
        <f t="shared" si="24"/>
        <v>0</v>
      </c>
      <c r="AJ15" s="343" t="b">
        <f t="shared" si="25"/>
        <v>0</v>
      </c>
      <c r="AK15" s="343" t="b">
        <f t="shared" si="26"/>
        <v>0</v>
      </c>
      <c r="AL15" s="343" t="b">
        <f t="shared" si="27"/>
        <v>0</v>
      </c>
      <c r="AM15" s="343" t="b">
        <f t="shared" si="28"/>
        <v>0</v>
      </c>
      <c r="AN15" s="343" t="b">
        <f t="shared" si="29"/>
        <v>0</v>
      </c>
      <c r="AO15" s="343" t="b">
        <f t="shared" si="30"/>
        <v>0</v>
      </c>
      <c r="AP15" s="343" t="b">
        <f t="shared" si="31"/>
        <v>0</v>
      </c>
      <c r="AQ15" s="343" t="b">
        <f t="shared" si="32"/>
        <v>0</v>
      </c>
      <c r="AR15" s="343" t="b">
        <f t="shared" si="33"/>
        <v>0</v>
      </c>
      <c r="AS15" s="343" t="b">
        <f t="shared" si="34"/>
        <v>0</v>
      </c>
      <c r="AT15" s="343" t="b">
        <f t="shared" si="35"/>
        <v>0</v>
      </c>
      <c r="AU15" s="343" t="b">
        <f t="shared" si="36"/>
        <v>0</v>
      </c>
      <c r="AV15" s="343" t="b">
        <f t="shared" si="37"/>
        <v>0</v>
      </c>
      <c r="AW15" s="343" t="b">
        <f t="shared" si="38"/>
        <v>0</v>
      </c>
      <c r="AX15" s="387" t="str">
        <f>IF(COUNTA(E15:F15:H15)&lt;3,"",(IF(AH15=TRUE,AH$3,IF(AI15=TRUE,AI$3,IF(AJ15=TRUE,AJ$3,IF(AK15=TRUE,AK$3,IF(AL15=TRUE,AL$3,IF(AM15=TRUE,AM$3,IF(AN15=TRUE,AN$3,IF(AO15=TRUE,AO$3,IF(AP15=TRUE,AP$3,IF(AQ15=TRUE,AQ$3,IF(AR15=TRUE,AR$3,IF(AS15=TRUE,AS$3,IF(AT15=TRUE,AT$3,IF(AU15=TRUE,AU$3,IF(AV15=TRUE,AV$3,IF(AW15=TRUE,AW$3,"Aucune"))))))))))))))))))</f>
        <v>Aucune</v>
      </c>
      <c r="AY15" s="199" t="b">
        <f t="shared" si="130"/>
        <v>0</v>
      </c>
      <c r="AZ15" s="132" t="b">
        <f t="shared" si="131"/>
        <v>0</v>
      </c>
      <c r="BA15" s="132" t="b">
        <f t="shared" si="132"/>
        <v>0</v>
      </c>
      <c r="BB15" s="86" t="str">
        <f>IF(COUNTA(E15:F15:H15)&lt;3,"",(IF(AY15=TRUE,$AY$3,IF(AZ15=TRUE,$AZ$3,IF(BA15=TRUE,$BA$3,"Aucune action requise")))))</f>
        <v>Aucune action requise</v>
      </c>
      <c r="BC15" s="132" t="b">
        <f t="shared" si="133"/>
        <v>0</v>
      </c>
      <c r="BD15" s="132" t="b">
        <f t="shared" si="134"/>
        <v>0</v>
      </c>
      <c r="BE15" s="132" t="b">
        <f t="shared" si="135"/>
        <v>0</v>
      </c>
      <c r="BF15" s="132" t="b">
        <f t="shared" si="136"/>
        <v>0</v>
      </c>
      <c r="BG15" s="86" t="str">
        <f>IF(COUNTA(E15:F15:H15)&lt;3,"",(IF(BC15=TRUE,$BC$3,IF(BD15=TRUE,$BD$3,IF(BE15=TRUE,$BE$3,IF(BF15=TRUE,$BF$3,"Aucun"))))))</f>
        <v>Aucun</v>
      </c>
      <c r="BH15" s="87">
        <f t="shared" si="137"/>
        <v>0</v>
      </c>
      <c r="BI15" s="87">
        <f>'ODD 3'!AY19</f>
        <v>0</v>
      </c>
      <c r="BJ15" s="44"/>
      <c r="BK15" s="150"/>
      <c r="BL15" s="232">
        <f t="shared" si="138"/>
        <v>0</v>
      </c>
      <c r="BM15" s="233">
        <f t="shared" si="139"/>
        <v>0</v>
      </c>
      <c r="BR15" s="123">
        <f t="shared" si="140"/>
        <v>1</v>
      </c>
      <c r="BS15" s="123">
        <f t="shared" si="141"/>
        <v>0</v>
      </c>
      <c r="BT15" s="123">
        <f t="shared" si="142"/>
        <v>0</v>
      </c>
      <c r="BU15" s="123">
        <f t="shared" si="143"/>
        <v>0</v>
      </c>
      <c r="BV15" s="123">
        <f t="shared" si="144"/>
        <v>0</v>
      </c>
      <c r="BW15" s="123">
        <f t="shared" si="145"/>
        <v>0</v>
      </c>
      <c r="BX15" s="123">
        <f t="shared" si="146"/>
        <v>0</v>
      </c>
      <c r="BY15" s="123">
        <f t="shared" si="147"/>
        <v>0</v>
      </c>
    </row>
    <row r="16" spans="1:77" s="119" customFormat="1" ht="30.75" customHeight="1" thickBot="1">
      <c r="A16" s="118"/>
      <c r="B16" s="725" t="str">
        <f>'ODD 4'!B2:C2</f>
        <v xml:space="preserve">ODD 4  -   Assurer l’accès de tous à une éducation de qualité, sur un pied d’égalité, et promouvoir les possibilités d’apprentissage tout au long de la vie </v>
      </c>
      <c r="C16" s="721"/>
      <c r="D16" s="721"/>
      <c r="E16" s="721"/>
      <c r="F16" s="721"/>
      <c r="G16" s="721"/>
      <c r="H16" s="721"/>
      <c r="I16" s="721"/>
      <c r="J16" s="721"/>
      <c r="K16" s="721"/>
      <c r="L16" s="721"/>
      <c r="M16" s="721"/>
      <c r="N16" s="721"/>
      <c r="O16" s="721"/>
      <c r="P16" s="721"/>
      <c r="Q16" s="721"/>
      <c r="R16" s="721"/>
      <c r="S16" s="721"/>
      <c r="T16" s="721"/>
      <c r="U16" s="721"/>
      <c r="V16" s="721"/>
      <c r="W16" s="721"/>
      <c r="X16" s="721"/>
      <c r="Y16" s="721"/>
      <c r="Z16" s="721"/>
      <c r="AA16" s="721"/>
      <c r="AB16" s="721"/>
      <c r="AC16" s="721"/>
      <c r="AD16" s="721"/>
      <c r="AE16" s="721"/>
      <c r="AF16" s="721"/>
      <c r="AG16" s="721"/>
      <c r="AH16" s="721"/>
      <c r="AI16" s="721"/>
      <c r="AJ16" s="721"/>
      <c r="AK16" s="721"/>
      <c r="AL16" s="721"/>
      <c r="AM16" s="721"/>
      <c r="AN16" s="721"/>
      <c r="AO16" s="721"/>
      <c r="AP16" s="721"/>
      <c r="AQ16" s="721"/>
      <c r="AR16" s="721"/>
      <c r="AS16" s="721"/>
      <c r="AT16" s="721"/>
      <c r="AU16" s="721"/>
      <c r="AV16" s="721"/>
      <c r="AW16" s="721"/>
      <c r="AX16" s="721"/>
      <c r="AY16" s="721"/>
      <c r="AZ16" s="721"/>
      <c r="BA16" s="721"/>
      <c r="BB16" s="721"/>
      <c r="BC16" s="721"/>
      <c r="BD16" s="721"/>
      <c r="BE16" s="721"/>
      <c r="BF16" s="721"/>
      <c r="BG16" s="721"/>
      <c r="BH16" s="721"/>
      <c r="BI16" s="721"/>
      <c r="BJ16" s="721"/>
      <c r="BK16" s="721"/>
      <c r="BL16" s="721"/>
      <c r="BM16" s="722"/>
      <c r="BO16" s="119" t="str">
        <f>B16</f>
        <v xml:space="preserve">ODD 4  -   Assurer l’accès de tous à une éducation de qualité, sur un pied d’égalité, et promouvoir les possibilités d’apprentissage tout au long de la vie </v>
      </c>
      <c r="BP16" s="119">
        <v>10</v>
      </c>
      <c r="BQ16" s="119">
        <f>SUM(BS16:BX16)</f>
        <v>0</v>
      </c>
      <c r="BR16" s="120">
        <f>BP16-BQ16</f>
        <v>10</v>
      </c>
      <c r="BS16" s="120">
        <f t="shared" ref="BS16:BX16" si="148">SUM(BS17:BS18)</f>
        <v>0</v>
      </c>
      <c r="BT16" s="120">
        <f t="shared" si="148"/>
        <v>0</v>
      </c>
      <c r="BU16" s="120">
        <f t="shared" si="148"/>
        <v>0</v>
      </c>
      <c r="BV16" s="120">
        <f t="shared" si="148"/>
        <v>0</v>
      </c>
      <c r="BW16" s="120">
        <f t="shared" si="148"/>
        <v>0</v>
      </c>
      <c r="BX16" s="120">
        <f t="shared" si="148"/>
        <v>0</v>
      </c>
      <c r="BY16" s="120">
        <f>BQ16</f>
        <v>0</v>
      </c>
    </row>
    <row r="17" spans="1:77" s="122" customFormat="1" ht="114" customHeight="1">
      <c r="A17" s="121"/>
      <c r="B17" s="560" t="s">
        <v>456</v>
      </c>
      <c r="C17" s="335" t="s">
        <v>457</v>
      </c>
      <c r="D17" s="206">
        <f>'ODD 4'!E10</f>
        <v>0</v>
      </c>
      <c r="E17" s="204">
        <f>'ODD 4'!F10</f>
        <v>0</v>
      </c>
      <c r="F17" s="84">
        <f>'ODD 4'!G10</f>
        <v>0</v>
      </c>
      <c r="G17" s="84">
        <f>'ODD 4'!H10</f>
        <v>0</v>
      </c>
      <c r="H17" s="85">
        <f>'ODD 4'!I10</f>
        <v>0</v>
      </c>
      <c r="I17" s="85">
        <f>'ODD 4'!J10</f>
        <v>0</v>
      </c>
      <c r="J17" s="124">
        <f t="shared" ref="J17:J18" si="149">S17</f>
        <v>0</v>
      </c>
      <c r="K17" s="280">
        <f t="shared" ref="K17:K18" si="150">E17*10+F17</f>
        <v>0</v>
      </c>
      <c r="L17" s="280" t="b">
        <f t="shared" ref="L17:L18" si="151">OR(K17=31)</f>
        <v>0</v>
      </c>
      <c r="M17" s="280" t="b">
        <f t="shared" ref="M17:M18" si="152">OR(K17=21,K17=32)</f>
        <v>0</v>
      </c>
      <c r="N17" s="280" t="b">
        <f t="shared" ref="N17:N18" si="153">OR(K17=22,K17=33)</f>
        <v>0</v>
      </c>
      <c r="O17" s="280" t="b">
        <f t="shared" ref="O17:O18" si="154">OR(K17=11,K17=12)</f>
        <v>0</v>
      </c>
      <c r="P17" s="280" t="b">
        <f t="shared" ref="P17:P18" si="155">OR(K17=23,K17=34)</f>
        <v>0</v>
      </c>
      <c r="Q17" s="280" t="b">
        <f t="shared" ref="Q17:Q18" si="156">OR(K17=13,K17=14,K17=24)</f>
        <v>0</v>
      </c>
      <c r="R17" s="280" t="b">
        <f t="shared" ref="R17:R18" si="157">OR(K17=1,K17=2,K17=3,K17=4)</f>
        <v>0</v>
      </c>
      <c r="S17" s="281">
        <f t="shared" ref="S17:S18" si="158">IF(COUNTA(E17:F17)&lt;2,"",(IF(L17=TRUE,$L$3,IF(M17=TRUE,$M$3,IF(N17=TRUE,$N$3,IF(O17=TRUE,$O$3,IF(P17=TRUE,$P$3,IF(Q17=TRUE,$Q$3,IF(R17=TRUE,$R$3,0)))))))))</f>
        <v>0</v>
      </c>
      <c r="T17" s="282">
        <f t="shared" ref="T17:T18" si="159">IF(COUNTA(E17:F17)&lt;2,"",(IF(L17=TRUE,6,IF(M17=TRUE,5,IF(N17=TRUE,4,IF(O17=TRUE,3,IF(P17=TRUE,2,IF(Q17=TRUE,1,IF(R17=TRUE,0,0)))))))))</f>
        <v>0</v>
      </c>
      <c r="U17" s="125">
        <f t="shared" ref="U17:U18" si="160">T17*10+H17</f>
        <v>0</v>
      </c>
      <c r="V17" s="280" t="b">
        <f t="shared" ref="V17:V18" si="161">OR(U17=61,U17=62,U17=63)</f>
        <v>0</v>
      </c>
      <c r="W17" s="280" t="b">
        <f t="shared" ref="W17:W18" si="162">OR(U17=51,U17=52)</f>
        <v>0</v>
      </c>
      <c r="X17" s="280" t="b">
        <f t="shared" ref="X17:X18" si="163">OR(U17=31,U17=41,U17=42,U17=53)</f>
        <v>0</v>
      </c>
      <c r="Y17" s="280" t="b">
        <f t="shared" ref="Y17:Y18" si="164">OR(U17=21,U17=32)</f>
        <v>0</v>
      </c>
      <c r="Z17" s="358" t="b">
        <f t="shared" ref="Z17:Z18" si="165">AND(V17=FALSE,W17=FALSE,X17=FALSE,Y17=FALSE)</f>
        <v>1</v>
      </c>
      <c r="AA17" s="359" t="str">
        <f>IF(COUNTA(E17:F17:H17)&lt;3,"",(IF(V17=TRUE,$V$3,IF(W17=TRUE,$W$3,IF(X17=TRUE,$X$3,IF(Y17=TRUE,$Y$3,"Non"))))))</f>
        <v>Non</v>
      </c>
      <c r="AB17" s="280" t="b">
        <f t="shared" ref="AB17:AB18" si="166">OR(U17=61,U17=62,U17=51,U17=52)</f>
        <v>0</v>
      </c>
      <c r="AC17" s="280" t="b">
        <f t="shared" ref="AC17:AC18" si="167">OR(U17=41,U17=42)</f>
        <v>0</v>
      </c>
      <c r="AD17" s="280" t="b">
        <f t="shared" ref="AD17:AD18" si="168">OR(U17=31,U17=32,U17=63,U17=64,U17=53,U17=54,)</f>
        <v>0</v>
      </c>
      <c r="AE17" s="280" t="b">
        <f t="shared" ref="AE17:AE18" si="169">OR(U17=21,U17=22,)</f>
        <v>0</v>
      </c>
      <c r="AF17" s="280" t="b">
        <f t="shared" ref="AF17:AF18" si="170">OR(U17=11,U17=12,U17=13,U17=23,)</f>
        <v>0</v>
      </c>
      <c r="AG17" s="283" t="str">
        <f>IF(COUNTA(E17:F17:H17)&lt;3,"",(IF(AB17=TRUE,$AB$3,IF(AC17=TRUE,$AC$3,IF(AD17=TRUE,$AD$3,IF(AE17=TRUE,$AE$3,IF(AF17=TRUE,$AF$3,"Aucune")))))))</f>
        <v>Aucune</v>
      </c>
      <c r="AH17" s="280" t="b">
        <f t="shared" si="23"/>
        <v>0</v>
      </c>
      <c r="AI17" s="280" t="b">
        <f t="shared" si="24"/>
        <v>0</v>
      </c>
      <c r="AJ17" s="280" t="b">
        <f t="shared" si="25"/>
        <v>0</v>
      </c>
      <c r="AK17" s="280" t="b">
        <f t="shared" si="26"/>
        <v>0</v>
      </c>
      <c r="AL17" s="280" t="b">
        <f t="shared" si="27"/>
        <v>0</v>
      </c>
      <c r="AM17" s="280" t="b">
        <f t="shared" si="28"/>
        <v>0</v>
      </c>
      <c r="AN17" s="280" t="b">
        <f t="shared" si="29"/>
        <v>0</v>
      </c>
      <c r="AO17" s="280" t="b">
        <f t="shared" si="30"/>
        <v>0</v>
      </c>
      <c r="AP17" s="280" t="b">
        <f t="shared" si="31"/>
        <v>0</v>
      </c>
      <c r="AQ17" s="280" t="b">
        <f t="shared" si="32"/>
        <v>0</v>
      </c>
      <c r="AR17" s="280" t="b">
        <f t="shared" si="33"/>
        <v>0</v>
      </c>
      <c r="AS17" s="280" t="b">
        <f t="shared" si="34"/>
        <v>0</v>
      </c>
      <c r="AT17" s="280" t="b">
        <f t="shared" si="35"/>
        <v>0</v>
      </c>
      <c r="AU17" s="280" t="b">
        <f t="shared" si="36"/>
        <v>0</v>
      </c>
      <c r="AV17" s="280" t="b">
        <f t="shared" si="37"/>
        <v>0</v>
      </c>
      <c r="AW17" s="280" t="b">
        <f t="shared" si="38"/>
        <v>0</v>
      </c>
      <c r="AX17" s="356" t="str">
        <f>IF(COUNTA(E17:F17:H17)&lt;3,"",(IF(AH17=TRUE,AH$3,IF(AI17=TRUE,AI$3,IF(AJ17=TRUE,AJ$3,IF(AK17=TRUE,AK$3,IF(AL17=TRUE,AL$3,IF(AM17=TRUE,AM$3,IF(AN17=TRUE,AN$3,IF(AO17=TRUE,AO$3,IF(AP17=TRUE,AP$3,IF(AQ17=TRUE,AQ$3,IF(AR17=TRUE,AR$3,IF(AS17=TRUE,AS$3,IF(AT17=TRUE,AT$3,IF(AU17=TRUE,AU$3,IF(AV17=TRUE,AV$3,IF(AW17=TRUE,AW$3,"Aucune"))))))))))))))))))</f>
        <v>Aucune</v>
      </c>
      <c r="AY17" s="360" t="b">
        <f t="shared" ref="AY17:AY18" si="171">OR(U17=61,U17=62,U17=63,U17=51,U17=52,U17=53)</f>
        <v>0</v>
      </c>
      <c r="AZ17" s="280" t="b">
        <f t="shared" ref="AZ17:AZ18" si="172">OR(U17=41,U17=42,U17=43,U17=31,U17=32,U17=33)</f>
        <v>0</v>
      </c>
      <c r="BA17" s="280" t="b">
        <f t="shared" ref="BA17:BA18" si="173">OR(U17=21,U17=22,U17=23,U17=11,U17=12,U17=13)</f>
        <v>0</v>
      </c>
      <c r="BB17" s="283" t="str">
        <f>IF(COUNTA(E17:F17:H17)&lt;3,"",(IF(AY17=TRUE,$AY$3,IF(AZ17=TRUE,$AZ$3,IF(BA17=TRUE,$BA$3,"Aucune action requise")))))</f>
        <v>Aucune action requise</v>
      </c>
      <c r="BC17" s="280" t="b">
        <f t="shared" ref="BC17:BC18" si="174">OR(U17=61,U17=51,U17=41,U17=31,U17=21)</f>
        <v>0</v>
      </c>
      <c r="BD17" s="280" t="b">
        <f t="shared" ref="BD17:BD18" si="175">OR(U17=62,U17=52,U17=42,U17=32,U17=22,U17=63,U17=53)</f>
        <v>0</v>
      </c>
      <c r="BE17" s="280" t="b">
        <f t="shared" ref="BE17:BE18" si="176">OR(U17=43,U17=33,U17=23,U17=34,U17=24)</f>
        <v>0</v>
      </c>
      <c r="BF17" s="280" t="b">
        <f t="shared" ref="BF17:BF18" si="177">OR(U17=64,U17=54,U17=44)</f>
        <v>0</v>
      </c>
      <c r="BG17" s="386" t="str">
        <f>IF(COUNTA(E17:F17:H17)&lt;3,"",(IF(BC17=TRUE,$BC$3,IF(BD17=TRUE,$BD$3,IF(BE17=TRUE,$BE$3,IF(BF17=TRUE,$BF$3,"Aucun"))))))</f>
        <v>Aucun</v>
      </c>
      <c r="BH17" s="198">
        <f t="shared" ref="BH17:BH18" si="178">G17</f>
        <v>0</v>
      </c>
      <c r="BI17" s="87">
        <f>'ODD 4'!AY10</f>
        <v>0</v>
      </c>
      <c r="BJ17" s="34"/>
      <c r="BK17" s="149"/>
      <c r="BL17" s="227">
        <f t="shared" ref="BL17:BL18" si="179">I17</f>
        <v>0</v>
      </c>
      <c r="BM17" s="228">
        <f t="shared" ref="BM17:BM18" si="180">D17</f>
        <v>0</v>
      </c>
      <c r="BR17" s="123">
        <f t="shared" ref="BR17:BR18" si="181">IF(K17=0,1,0)</f>
        <v>1</v>
      </c>
      <c r="BS17" s="123">
        <f t="shared" ref="BS17:BS18" si="182">IF(L17=TRUE,1,0)</f>
        <v>0</v>
      </c>
      <c r="BT17" s="123">
        <f t="shared" ref="BT17:BT18" si="183">IF(M17=TRUE,1,0)</f>
        <v>0</v>
      </c>
      <c r="BU17" s="123">
        <f t="shared" ref="BU17:BU18" si="184">IF(N17=TRUE,1,0)</f>
        <v>0</v>
      </c>
      <c r="BV17" s="123">
        <f t="shared" ref="BV17:BV18" si="185">IF(O17=TRUE,1,0)</f>
        <v>0</v>
      </c>
      <c r="BW17" s="123">
        <f t="shared" ref="BW17:BW18" si="186">IF(P17=TRUE,1,0)</f>
        <v>0</v>
      </c>
      <c r="BX17" s="123">
        <f t="shared" ref="BX17:BX18" si="187">IF(Q17=TRUE,1,0)</f>
        <v>0</v>
      </c>
      <c r="BY17" s="123">
        <f t="shared" ref="BY17:BY18" si="188">IF(R17=TRUE,1,0)</f>
        <v>0</v>
      </c>
    </row>
    <row r="18" spans="1:77" s="122" customFormat="1" ht="114" customHeight="1" thickBot="1">
      <c r="A18" s="121"/>
      <c r="B18" s="551" t="s">
        <v>458</v>
      </c>
      <c r="C18" s="336" t="s">
        <v>459</v>
      </c>
      <c r="D18" s="206">
        <f>'ODD 4'!E13</f>
        <v>0</v>
      </c>
      <c r="E18" s="204">
        <f>'ODD 4'!F13</f>
        <v>0</v>
      </c>
      <c r="F18" s="84">
        <f>'ODD 4'!G13</f>
        <v>0</v>
      </c>
      <c r="G18" s="84">
        <f>'ODD 4'!H13</f>
        <v>0</v>
      </c>
      <c r="H18" s="85">
        <f>'ODD 4'!I13</f>
        <v>0</v>
      </c>
      <c r="I18" s="85">
        <f>'ODD 4'!J13</f>
        <v>0</v>
      </c>
      <c r="J18" s="137">
        <f t="shared" si="149"/>
        <v>0</v>
      </c>
      <c r="K18" s="337">
        <f t="shared" si="150"/>
        <v>0</v>
      </c>
      <c r="L18" s="337" t="b">
        <f t="shared" si="151"/>
        <v>0</v>
      </c>
      <c r="M18" s="337" t="b">
        <f t="shared" si="152"/>
        <v>0</v>
      </c>
      <c r="N18" s="337" t="b">
        <f t="shared" si="153"/>
        <v>0</v>
      </c>
      <c r="O18" s="337" t="b">
        <f t="shared" si="154"/>
        <v>0</v>
      </c>
      <c r="P18" s="337" t="b">
        <f t="shared" si="155"/>
        <v>0</v>
      </c>
      <c r="Q18" s="337" t="b">
        <f t="shared" si="156"/>
        <v>0</v>
      </c>
      <c r="R18" s="337" t="b">
        <f t="shared" si="157"/>
        <v>0</v>
      </c>
      <c r="S18" s="338">
        <f t="shared" si="158"/>
        <v>0</v>
      </c>
      <c r="T18" s="339">
        <f t="shared" si="159"/>
        <v>0</v>
      </c>
      <c r="U18" s="138">
        <f t="shared" si="160"/>
        <v>0</v>
      </c>
      <c r="V18" s="337" t="b">
        <f t="shared" si="161"/>
        <v>0</v>
      </c>
      <c r="W18" s="337" t="b">
        <f t="shared" si="162"/>
        <v>0</v>
      </c>
      <c r="X18" s="337" t="b">
        <f t="shared" si="163"/>
        <v>0</v>
      </c>
      <c r="Y18" s="337" t="b">
        <f t="shared" si="164"/>
        <v>0</v>
      </c>
      <c r="Z18" s="361" t="b">
        <f t="shared" si="165"/>
        <v>1</v>
      </c>
      <c r="AA18" s="362" t="str">
        <f>IF(COUNTA(E18:F18:H18)&lt;3,"",(IF(V18=TRUE,$V$3,IF(W18=TRUE,$W$3,IF(X18=TRUE,$X$3,IF(Y18=TRUE,$Y$3,"Non"))))))</f>
        <v>Non</v>
      </c>
      <c r="AB18" s="337" t="b">
        <f t="shared" si="166"/>
        <v>0</v>
      </c>
      <c r="AC18" s="337" t="b">
        <f t="shared" si="167"/>
        <v>0</v>
      </c>
      <c r="AD18" s="337" t="b">
        <f t="shared" si="168"/>
        <v>0</v>
      </c>
      <c r="AE18" s="337" t="b">
        <f t="shared" si="169"/>
        <v>0</v>
      </c>
      <c r="AF18" s="337" t="b">
        <f t="shared" si="170"/>
        <v>0</v>
      </c>
      <c r="AG18" s="340" t="str">
        <f>IF(COUNTA(E18:F18:H18)&lt;3,"",(IF(AB18=TRUE,$AB$3,IF(AC18=TRUE,$AC$3,IF(AD18=TRUE,$AD$3,IF(AE18=TRUE,$AE$3,IF(AF18=TRUE,$AF$3,"Aucune")))))))</f>
        <v>Aucune</v>
      </c>
      <c r="AH18" s="337" t="b">
        <f t="shared" si="23"/>
        <v>0</v>
      </c>
      <c r="AI18" s="337" t="b">
        <f t="shared" si="24"/>
        <v>0</v>
      </c>
      <c r="AJ18" s="337" t="b">
        <f t="shared" si="25"/>
        <v>0</v>
      </c>
      <c r="AK18" s="337" t="b">
        <f t="shared" si="26"/>
        <v>0</v>
      </c>
      <c r="AL18" s="337" t="b">
        <f t="shared" si="27"/>
        <v>0</v>
      </c>
      <c r="AM18" s="337" t="b">
        <f t="shared" si="28"/>
        <v>0</v>
      </c>
      <c r="AN18" s="337" t="b">
        <f t="shared" si="29"/>
        <v>0</v>
      </c>
      <c r="AO18" s="337" t="b">
        <f t="shared" si="30"/>
        <v>0</v>
      </c>
      <c r="AP18" s="337" t="b">
        <f t="shared" si="31"/>
        <v>0</v>
      </c>
      <c r="AQ18" s="337" t="b">
        <f t="shared" si="32"/>
        <v>0</v>
      </c>
      <c r="AR18" s="337" t="b">
        <f t="shared" si="33"/>
        <v>0</v>
      </c>
      <c r="AS18" s="337" t="b">
        <f t="shared" si="34"/>
        <v>0</v>
      </c>
      <c r="AT18" s="337" t="b">
        <f t="shared" si="35"/>
        <v>0</v>
      </c>
      <c r="AU18" s="337" t="b">
        <f t="shared" si="36"/>
        <v>0</v>
      </c>
      <c r="AV18" s="337" t="b">
        <f t="shared" si="37"/>
        <v>0</v>
      </c>
      <c r="AW18" s="337" t="b">
        <f t="shared" si="38"/>
        <v>0</v>
      </c>
      <c r="AX18" s="363" t="str">
        <f>IF(COUNTA(E18:F18:H18)&lt;3,"",(IF(AH18=TRUE,AH$3,IF(AI18=TRUE,AI$3,IF(AJ18=TRUE,AJ$3,IF(AK18=TRUE,AK$3,IF(AL18=TRUE,AL$3,IF(AM18=TRUE,AM$3,IF(AN18=TRUE,AN$3,IF(AO18=TRUE,AO$3,IF(AP18=TRUE,AP$3,IF(AQ18=TRUE,AQ$3,IF(AR18=TRUE,AR$3,IF(AS18=TRUE,AS$3,IF(AT18=TRUE,AT$3,IF(AU18=TRUE,AU$3,IF(AV18=TRUE,AV$3,IF(AW18=TRUE,AW$3,"Aucune"))))))))))))))))))</f>
        <v>Aucune</v>
      </c>
      <c r="AY18" s="388" t="b">
        <f t="shared" si="171"/>
        <v>0</v>
      </c>
      <c r="AZ18" s="337" t="b">
        <f t="shared" si="172"/>
        <v>0</v>
      </c>
      <c r="BA18" s="337" t="b">
        <f t="shared" si="173"/>
        <v>0</v>
      </c>
      <c r="BB18" s="340" t="str">
        <f>IF(COUNTA(E18:F18:H18)&lt;3,"",(IF(AY18=TRUE,$AY$3,IF(AZ18=TRUE,$AZ$3,IF(BA18=TRUE,$BA$3,"Aucune action requise")))))</f>
        <v>Aucune action requise</v>
      </c>
      <c r="BC18" s="337" t="b">
        <f t="shared" si="174"/>
        <v>0</v>
      </c>
      <c r="BD18" s="337" t="b">
        <f t="shared" si="175"/>
        <v>0</v>
      </c>
      <c r="BE18" s="337" t="b">
        <f t="shared" si="176"/>
        <v>0</v>
      </c>
      <c r="BF18" s="337" t="b">
        <f t="shared" si="177"/>
        <v>0</v>
      </c>
      <c r="BG18" s="389" t="str">
        <f>IF(COUNTA(E18:F18:H18)&lt;3,"",(IF(BC18=TRUE,$BC$3,IF(BD18=TRUE,$BD$3,IF(BE18=TRUE,$BE$3,IF(BF18=TRUE,$BF$3,"Aucun"))))))</f>
        <v>Aucun</v>
      </c>
      <c r="BH18" s="202">
        <f t="shared" si="178"/>
        <v>0</v>
      </c>
      <c r="BI18" s="87">
        <f>'ODD 4'!AY13</f>
        <v>0</v>
      </c>
      <c r="BJ18" s="47"/>
      <c r="BK18" s="151"/>
      <c r="BL18" s="236">
        <f t="shared" si="179"/>
        <v>0</v>
      </c>
      <c r="BM18" s="237">
        <f t="shared" si="180"/>
        <v>0</v>
      </c>
      <c r="BR18" s="123">
        <f t="shared" si="181"/>
        <v>1</v>
      </c>
      <c r="BS18" s="123">
        <f t="shared" si="182"/>
        <v>0</v>
      </c>
      <c r="BT18" s="123">
        <f t="shared" si="183"/>
        <v>0</v>
      </c>
      <c r="BU18" s="123">
        <f t="shared" si="184"/>
        <v>0</v>
      </c>
      <c r="BV18" s="123">
        <f t="shared" si="185"/>
        <v>0</v>
      </c>
      <c r="BW18" s="123">
        <f t="shared" si="186"/>
        <v>0</v>
      </c>
      <c r="BX18" s="123">
        <f t="shared" si="187"/>
        <v>0</v>
      </c>
      <c r="BY18" s="123">
        <f t="shared" si="188"/>
        <v>0</v>
      </c>
    </row>
    <row r="19" spans="1:77" s="119" customFormat="1" ht="30.75" customHeight="1" thickBot="1">
      <c r="A19" s="118"/>
      <c r="B19" s="725" t="str">
        <f>'ODD 5'!B2:C2</f>
        <v xml:space="preserve">ODD 5  -   Parvenir à l’égalité des sexes et autonomiser toutes les femmes et les filles </v>
      </c>
      <c r="C19" s="721"/>
      <c r="D19" s="721"/>
      <c r="E19" s="721"/>
      <c r="F19" s="721"/>
      <c r="G19" s="721"/>
      <c r="H19" s="721"/>
      <c r="I19" s="721"/>
      <c r="J19" s="721"/>
      <c r="K19" s="721"/>
      <c r="L19" s="721"/>
      <c r="M19" s="721"/>
      <c r="N19" s="721"/>
      <c r="O19" s="721"/>
      <c r="P19" s="721"/>
      <c r="Q19" s="721"/>
      <c r="R19" s="721"/>
      <c r="S19" s="721"/>
      <c r="T19" s="721"/>
      <c r="U19" s="721"/>
      <c r="V19" s="721"/>
      <c r="W19" s="721"/>
      <c r="X19" s="721"/>
      <c r="Y19" s="721"/>
      <c r="Z19" s="721"/>
      <c r="AA19" s="721"/>
      <c r="AB19" s="721"/>
      <c r="AC19" s="721"/>
      <c r="AD19" s="721"/>
      <c r="AE19" s="721"/>
      <c r="AF19" s="721"/>
      <c r="AG19" s="721"/>
      <c r="AH19" s="721"/>
      <c r="AI19" s="721"/>
      <c r="AJ19" s="721"/>
      <c r="AK19" s="721"/>
      <c r="AL19" s="721"/>
      <c r="AM19" s="721"/>
      <c r="AN19" s="721"/>
      <c r="AO19" s="721"/>
      <c r="AP19" s="721"/>
      <c r="AQ19" s="721"/>
      <c r="AR19" s="721"/>
      <c r="AS19" s="721"/>
      <c r="AT19" s="721"/>
      <c r="AU19" s="721"/>
      <c r="AV19" s="721"/>
      <c r="AW19" s="721"/>
      <c r="AX19" s="721"/>
      <c r="AY19" s="721"/>
      <c r="AZ19" s="721"/>
      <c r="BA19" s="721"/>
      <c r="BB19" s="721"/>
      <c r="BC19" s="721"/>
      <c r="BD19" s="721"/>
      <c r="BE19" s="721"/>
      <c r="BF19" s="721"/>
      <c r="BG19" s="721"/>
      <c r="BH19" s="721"/>
      <c r="BI19" s="721"/>
      <c r="BJ19" s="721"/>
      <c r="BK19" s="721"/>
      <c r="BL19" s="721"/>
      <c r="BM19" s="722"/>
      <c r="BO19" s="119" t="str">
        <f>B19</f>
        <v xml:space="preserve">ODD 5  -   Parvenir à l’égalité des sexes et autonomiser toutes les femmes et les filles </v>
      </c>
      <c r="BP19" s="119">
        <v>9</v>
      </c>
      <c r="BQ19" s="119">
        <f>SUM(BS19:BX19)</f>
        <v>0</v>
      </c>
      <c r="BR19" s="120">
        <f>BP19-BQ19</f>
        <v>9</v>
      </c>
      <c r="BS19" s="120">
        <f t="shared" ref="BS19:BX19" si="189">SUM(BS20:BS26)</f>
        <v>0</v>
      </c>
      <c r="BT19" s="120">
        <f t="shared" si="189"/>
        <v>0</v>
      </c>
      <c r="BU19" s="120">
        <f t="shared" si="189"/>
        <v>0</v>
      </c>
      <c r="BV19" s="120">
        <f t="shared" si="189"/>
        <v>0</v>
      </c>
      <c r="BW19" s="120">
        <f t="shared" si="189"/>
        <v>0</v>
      </c>
      <c r="BX19" s="120">
        <f t="shared" si="189"/>
        <v>0</v>
      </c>
      <c r="BY19" s="120">
        <f>BQ19</f>
        <v>0</v>
      </c>
    </row>
    <row r="20" spans="1:77" s="122" customFormat="1" ht="114" customHeight="1" thickBot="1">
      <c r="A20" s="121"/>
      <c r="B20" s="561" t="s">
        <v>460</v>
      </c>
      <c r="C20" s="348" t="s">
        <v>461</v>
      </c>
      <c r="D20" s="205">
        <f>'ODD 5'!E7</f>
        <v>0</v>
      </c>
      <c r="E20" s="88">
        <f>'ODD 5'!F7</f>
        <v>0</v>
      </c>
      <c r="F20" s="81">
        <f>'ODD 5'!G7</f>
        <v>0</v>
      </c>
      <c r="G20" s="81">
        <f>'ODD 5'!H7</f>
        <v>0</v>
      </c>
      <c r="H20" s="82">
        <f>'ODD 5'!I7</f>
        <v>0</v>
      </c>
      <c r="I20" s="82">
        <f>'ODD 5'!J7</f>
        <v>0</v>
      </c>
      <c r="J20" s="129">
        <f>S20</f>
        <v>0</v>
      </c>
      <c r="K20" s="306">
        <f t="shared" ref="K20" si="190">E20*10+F20</f>
        <v>0</v>
      </c>
      <c r="L20" s="306" t="b">
        <f t="shared" ref="L20:L26" si="191">OR(K20=31)</f>
        <v>0</v>
      </c>
      <c r="M20" s="306" t="b">
        <f t="shared" ref="M20:M26" si="192">OR(K20=21,K20=32)</f>
        <v>0</v>
      </c>
      <c r="N20" s="306" t="b">
        <f t="shared" ref="N20:N26" si="193">OR(K20=22,K20=33)</f>
        <v>0</v>
      </c>
      <c r="O20" s="306" t="b">
        <f t="shared" ref="O20:O26" si="194">OR(K20=11,K20=12)</f>
        <v>0</v>
      </c>
      <c r="P20" s="306" t="b">
        <f t="shared" ref="P20:P26" si="195">OR(K20=23,K20=34)</f>
        <v>0</v>
      </c>
      <c r="Q20" s="306" t="b">
        <f t="shared" ref="Q20:Q26" si="196">OR(K20=13,K20=14,K20=24)</f>
        <v>0</v>
      </c>
      <c r="R20" s="306" t="b">
        <f t="shared" ref="R20:R26" si="197">OR(K20=1,K20=2,K20=3,K20=4)</f>
        <v>0</v>
      </c>
      <c r="S20" s="307">
        <f t="shared" ref="S20" si="198">IF(COUNTA(E20:F20)&lt;2,"",(IF(L20=TRUE,$L$3,IF(M20=TRUE,$M$3,IF(N20=TRUE,$N$3,IF(O20=TRUE,$O$3,IF(P20=TRUE,$P$3,IF(Q20=TRUE,$Q$3,IF(R20=TRUE,$R$3,0)))))))))</f>
        <v>0</v>
      </c>
      <c r="T20" s="308">
        <f t="shared" ref="T20" si="199">IF(COUNTA(E20:F20)&lt;2,"",(IF(L20=TRUE,6,IF(M20=TRUE,5,IF(N20=TRUE,4,IF(O20=TRUE,3,IF(P20=TRUE,2,IF(Q20=TRUE,1,IF(R20=TRUE,0,0)))))))))</f>
        <v>0</v>
      </c>
      <c r="U20" s="130">
        <f t="shared" ref="U20" si="200">T20*10+H20</f>
        <v>0</v>
      </c>
      <c r="V20" s="306" t="b">
        <f t="shared" ref="V20:V26" si="201">OR(U20=61,U20=62,U20=63)</f>
        <v>0</v>
      </c>
      <c r="W20" s="306" t="b">
        <f t="shared" ref="W20:W26" si="202">OR(U20=51,U20=52)</f>
        <v>0</v>
      </c>
      <c r="X20" s="306" t="b">
        <f t="shared" ref="X20:X26" si="203">OR(U20=31,U20=41,U20=42,U20=53)</f>
        <v>0</v>
      </c>
      <c r="Y20" s="306" t="b">
        <f t="shared" ref="Y20:Y26" si="204">OR(U20=21,U20=32)</f>
        <v>0</v>
      </c>
      <c r="Z20" s="354" t="b">
        <f t="shared" ref="Z20:Z26" si="205">AND(V20=FALSE,W20=FALSE,X20=FALSE,Y20=FALSE)</f>
        <v>1</v>
      </c>
      <c r="AA20" s="355" t="str">
        <f>IF(COUNTA(E20:F20:H20)&lt;3,"",(IF(V20=TRUE,$V$3,IF(W20=TRUE,$W$3,IF(X20=TRUE,$X$3,IF(Y20=TRUE,$Y$3,"Non"))))))</f>
        <v>Non</v>
      </c>
      <c r="AB20" s="306" t="b">
        <f>OR(U20=61,U20=62,U20=51,U20=52)</f>
        <v>0</v>
      </c>
      <c r="AC20" s="306" t="b">
        <f>OR(U20=41,U20=42)</f>
        <v>0</v>
      </c>
      <c r="AD20" s="306" t="b">
        <f>OR(U20=31,U20=32,U20=63,U20=64,U20=53,U20=54,)</f>
        <v>0</v>
      </c>
      <c r="AE20" s="306" t="b">
        <f>OR(U20=21,U20=22,)</f>
        <v>0</v>
      </c>
      <c r="AF20" s="306" t="b">
        <f>OR(U20=11,U20=12,U20=13,U20=23,)</f>
        <v>0</v>
      </c>
      <c r="AG20" s="309" t="str">
        <f>IF(COUNTA(E20:F20:H20)&lt;3,"",(IF(AB20=TRUE,$AB$3,IF(AC20=TRUE,$AC$3,IF(AD20=TRUE,$AD$3,IF(AE20=TRUE,$AE$3,IF(AF20=TRUE,$AF$3,"Aucune")))))))</f>
        <v>Aucune</v>
      </c>
      <c r="AH20" s="280" t="b">
        <f t="shared" si="23"/>
        <v>0</v>
      </c>
      <c r="AI20" s="280" t="b">
        <f t="shared" si="24"/>
        <v>0</v>
      </c>
      <c r="AJ20" s="280" t="b">
        <f t="shared" si="25"/>
        <v>0</v>
      </c>
      <c r="AK20" s="280" t="b">
        <f t="shared" si="26"/>
        <v>0</v>
      </c>
      <c r="AL20" s="280" t="b">
        <f t="shared" si="27"/>
        <v>0</v>
      </c>
      <c r="AM20" s="280" t="b">
        <f t="shared" si="28"/>
        <v>0</v>
      </c>
      <c r="AN20" s="280" t="b">
        <f t="shared" si="29"/>
        <v>0</v>
      </c>
      <c r="AO20" s="280" t="b">
        <f t="shared" si="30"/>
        <v>0</v>
      </c>
      <c r="AP20" s="280" t="b">
        <f t="shared" si="31"/>
        <v>0</v>
      </c>
      <c r="AQ20" s="280" t="b">
        <f t="shared" si="32"/>
        <v>0</v>
      </c>
      <c r="AR20" s="280" t="b">
        <f t="shared" si="33"/>
        <v>0</v>
      </c>
      <c r="AS20" s="280" t="b">
        <f t="shared" si="34"/>
        <v>0</v>
      </c>
      <c r="AT20" s="280" t="b">
        <f t="shared" si="35"/>
        <v>0</v>
      </c>
      <c r="AU20" s="280" t="b">
        <f t="shared" si="36"/>
        <v>0</v>
      </c>
      <c r="AV20" s="280" t="b">
        <f t="shared" si="37"/>
        <v>0</v>
      </c>
      <c r="AW20" s="280" t="b">
        <f t="shared" si="38"/>
        <v>0</v>
      </c>
      <c r="AX20" s="356" t="str">
        <f>IF(COUNTA(E20:F20:H20)&lt;3,"",(IF(AH20=TRUE,AH$3,IF(AI20=TRUE,AI$3,IF(AJ20=TRUE,AJ$3,IF(AK20=TRUE,AK$3,IF(AL20=TRUE,AL$3,IF(AM20=TRUE,AM$3,IF(AN20=TRUE,AN$3,IF(AO20=TRUE,AO$3,IF(AP20=TRUE,AP$3,IF(AQ20=TRUE,AQ$3,IF(AR20=TRUE,AR$3,IF(AS20=TRUE,AS$3,IF(AT20=TRUE,AT$3,IF(AU20=TRUE,AU$3,IF(AV20=TRUE,AV$3,IF(AW20=TRUE,AW$3,"Aucune"))))))))))))))))))</f>
        <v>Aucune</v>
      </c>
      <c r="AY20" s="357" t="b">
        <f t="shared" ref="AY20:AY26" si="206">OR(U20=61,U20=62,U20=63,U20=51,U20=52,U20=53)</f>
        <v>0</v>
      </c>
      <c r="AZ20" s="278" t="b">
        <f t="shared" ref="AZ20:AZ26" si="207">OR(U20=41,U20=42,U20=43,U20=31,U20=32,U20=33)</f>
        <v>0</v>
      </c>
      <c r="BA20" s="278" t="b">
        <f t="shared" ref="BA20:BA26" si="208">OR(U20=21,U20=22,U20=23,U20=11,U20=12,U20=13)</f>
        <v>0</v>
      </c>
      <c r="BB20" s="279" t="str">
        <f>IF(COUNTA(E20:F20:H20)&lt;3,"",(IF(AY20=TRUE,$AY$3,IF(AZ20=TRUE,$AZ$3,IF(BA20=TRUE,$BA$3,"Aucune action requise")))))</f>
        <v>Aucune action requise</v>
      </c>
      <c r="BC20" s="278" t="b">
        <f t="shared" ref="BC20:BC26" si="209">OR(U20=61,U20=51,U20=41,U20=31,U20=21)</f>
        <v>0</v>
      </c>
      <c r="BD20" s="278" t="b">
        <f t="shared" ref="BD20:BD26" si="210">OR(U20=62,U20=52,U20=42,U20=32,U20=22,U20=63,U20=53)</f>
        <v>0</v>
      </c>
      <c r="BE20" s="278" t="b">
        <f t="shared" ref="BE20:BE26" si="211">OR(U20=43,U20=33,U20=23,U20=34,U20=24)</f>
        <v>0</v>
      </c>
      <c r="BF20" s="278" t="b">
        <f t="shared" ref="BF20:BF26" si="212">OR(U20=64,U20=54,U20=44)</f>
        <v>0</v>
      </c>
      <c r="BG20" s="279" t="str">
        <f>IF(COUNTA(E20:F20:H20)&lt;3,"",(IF(BC20=TRUE,$BC$3,IF(BD20=TRUE,$BD$3,IF(BE20=TRUE,$BE$3,IF(BF20=TRUE,$BF$3,"Aucun"))))))</f>
        <v>Aucun</v>
      </c>
      <c r="BH20" s="77">
        <f t="shared" ref="BH20:BH26" si="213">G20</f>
        <v>0</v>
      </c>
      <c r="BI20" s="77">
        <f>'ODD 5'!AY7</f>
        <v>0</v>
      </c>
      <c r="BJ20" s="52"/>
      <c r="BK20" s="148"/>
      <c r="BL20" s="225">
        <f t="shared" ref="BL20:BL26" si="214">I20</f>
        <v>0</v>
      </c>
      <c r="BM20" s="226">
        <f t="shared" ref="BM20:BM26" si="215">D20</f>
        <v>0</v>
      </c>
      <c r="BR20" s="123">
        <f t="shared" ref="BR20:BR26" si="216">IF(K20=0,1,0)</f>
        <v>1</v>
      </c>
      <c r="BS20" s="123">
        <f>IF(L20=TRUE,1,0)</f>
        <v>0</v>
      </c>
      <c r="BT20" s="123">
        <f t="shared" ref="BT20:BT26" si="217">IF(M20=TRUE,1,0)</f>
        <v>0</v>
      </c>
      <c r="BU20" s="123">
        <f t="shared" ref="BU20:BU26" si="218">IF(N20=TRUE,1,0)</f>
        <v>0</v>
      </c>
      <c r="BV20" s="123">
        <f t="shared" ref="BV20:BV26" si="219">IF(O20=TRUE,1,0)</f>
        <v>0</v>
      </c>
      <c r="BW20" s="123">
        <f t="shared" ref="BW20:BW26" si="220">IF(P20=TRUE,1,0)</f>
        <v>0</v>
      </c>
      <c r="BX20" s="123">
        <f t="shared" ref="BX20:BX26" si="221">IF(Q20=TRUE,1,0)</f>
        <v>0</v>
      </c>
      <c r="BY20" s="123">
        <f t="shared" ref="BY20:BY26" si="222">IF(R20=TRUE,1,0)</f>
        <v>0</v>
      </c>
    </row>
    <row r="21" spans="1:77" s="122" customFormat="1" ht="114" customHeight="1" thickBot="1">
      <c r="A21" s="121"/>
      <c r="B21" s="126">
        <v>5.2</v>
      </c>
      <c r="C21" s="348" t="s">
        <v>152</v>
      </c>
      <c r="D21" s="205">
        <f>'ODD 5'!E8</f>
        <v>0</v>
      </c>
      <c r="E21" s="88">
        <f>'ODD 5'!F8</f>
        <v>0</v>
      </c>
      <c r="F21" s="81">
        <f>'ODD 5'!G8</f>
        <v>0</v>
      </c>
      <c r="G21" s="81">
        <f>'ODD 5'!H8</f>
        <v>0</v>
      </c>
      <c r="H21" s="82">
        <f>'ODD 5'!I8</f>
        <v>0</v>
      </c>
      <c r="I21" s="82">
        <f>'ODD 5'!J8</f>
        <v>0</v>
      </c>
      <c r="J21" s="129">
        <f t="shared" ref="J21:J26" si="223">S21</f>
        <v>0</v>
      </c>
      <c r="K21" s="306">
        <f t="shared" ref="K21:K26" si="224">E21*10+F21</f>
        <v>0</v>
      </c>
      <c r="L21" s="306" t="b">
        <f t="shared" si="191"/>
        <v>0</v>
      </c>
      <c r="M21" s="306" t="b">
        <f t="shared" si="192"/>
        <v>0</v>
      </c>
      <c r="N21" s="306" t="b">
        <f t="shared" si="193"/>
        <v>0</v>
      </c>
      <c r="O21" s="306" t="b">
        <f t="shared" si="194"/>
        <v>0</v>
      </c>
      <c r="P21" s="306" t="b">
        <f t="shared" si="195"/>
        <v>0</v>
      </c>
      <c r="Q21" s="306" t="b">
        <f t="shared" si="196"/>
        <v>0</v>
      </c>
      <c r="R21" s="306" t="b">
        <f t="shared" si="197"/>
        <v>0</v>
      </c>
      <c r="S21" s="307">
        <f t="shared" ref="S21:S26" si="225">IF(COUNTA(E21:F21)&lt;2,"",(IF(L21=TRUE,$L$3,IF(M21=TRUE,$M$3,IF(N21=TRUE,$N$3,IF(O21=TRUE,$O$3,IF(P21=TRUE,$P$3,IF(Q21=TRUE,$Q$3,IF(R21=TRUE,$R$3,0)))))))))</f>
        <v>0</v>
      </c>
      <c r="T21" s="308">
        <f t="shared" ref="T21:T26" si="226">IF(COUNTA(E21:F21)&lt;2,"",(IF(L21=TRUE,6,IF(M21=TRUE,5,IF(N21=TRUE,4,IF(O21=TRUE,3,IF(P21=TRUE,2,IF(Q21=TRUE,1,IF(R21=TRUE,0,0)))))))))</f>
        <v>0</v>
      </c>
      <c r="U21" s="130">
        <f t="shared" ref="U21:U26" si="227">T21*10+H21</f>
        <v>0</v>
      </c>
      <c r="V21" s="306" t="b">
        <f t="shared" si="201"/>
        <v>0</v>
      </c>
      <c r="W21" s="306" t="b">
        <f t="shared" si="202"/>
        <v>0</v>
      </c>
      <c r="X21" s="306" t="b">
        <f t="shared" si="203"/>
        <v>0</v>
      </c>
      <c r="Y21" s="306" t="b">
        <f t="shared" si="204"/>
        <v>0</v>
      </c>
      <c r="Z21" s="354" t="b">
        <f t="shared" si="205"/>
        <v>1</v>
      </c>
      <c r="AA21" s="355" t="str">
        <f>IF(COUNTA(E21:F21:H21)&lt;3,"",(IF(V21=TRUE,$V$3,IF(W21=TRUE,$W$3,IF(X21=TRUE,$X$3,IF(Y21=TRUE,$Y$3,"Non"))))))</f>
        <v>Non</v>
      </c>
      <c r="AB21" s="278"/>
      <c r="AC21" s="278"/>
      <c r="AD21" s="278"/>
      <c r="AE21" s="278"/>
      <c r="AF21" s="278"/>
      <c r="AG21" s="309" t="str">
        <f>IF(COUNTA(E21:F21:H21)&lt;3,"",(IF(AB21=TRUE,$AB$3,IF(AC21=TRUE,$AC$3,IF(AD21=TRUE,$AD$3,IF(AE21=TRUE,$AE$3,IF(AF21=TRUE,$AF$3,"Aucune")))))))</f>
        <v>Aucune</v>
      </c>
      <c r="AH21" s="280"/>
      <c r="AI21" s="280"/>
      <c r="AJ21" s="280"/>
      <c r="AK21" s="280"/>
      <c r="AL21" s="280"/>
      <c r="AM21" s="280"/>
      <c r="AN21" s="280"/>
      <c r="AO21" s="280"/>
      <c r="AP21" s="280"/>
      <c r="AQ21" s="280"/>
      <c r="AR21" s="280"/>
      <c r="AS21" s="280"/>
      <c r="AT21" s="280"/>
      <c r="AU21" s="280"/>
      <c r="AV21" s="280"/>
      <c r="AW21" s="280"/>
      <c r="AX21" s="356" t="str">
        <f>IF(COUNTA(E21:F21:H21)&lt;3,"",(IF(AH21=TRUE,AH$3,IF(AI21=TRUE,AI$3,IF(AJ21=TRUE,AJ$3,IF(AK21=TRUE,AK$3,IF(AL21=TRUE,AL$3,IF(AM21=TRUE,AM$3,IF(AN21=TRUE,AN$3,IF(AO21=TRUE,AO$3,IF(AP21=TRUE,AP$3,IF(AQ21=TRUE,AQ$3,IF(AR21=TRUE,AR$3,IF(AS21=TRUE,AS$3,IF(AT21=TRUE,AT$3,IF(AU21=TRUE,AU$3,IF(AV21=TRUE,AV$3,IF(AW21=TRUE,AW$3,"Aucune"))))))))))))))))))</f>
        <v>Aucune</v>
      </c>
      <c r="AY21" s="357"/>
      <c r="AZ21" s="278"/>
      <c r="BA21" s="278"/>
      <c r="BB21" s="279"/>
      <c r="BC21" s="278"/>
      <c r="BD21" s="278"/>
      <c r="BE21" s="278"/>
      <c r="BF21" s="278"/>
      <c r="BG21" s="279"/>
      <c r="BH21" s="77">
        <f t="shared" si="213"/>
        <v>0</v>
      </c>
      <c r="BI21" s="77">
        <f>'ODD 5'!AY8</f>
        <v>0</v>
      </c>
      <c r="BJ21" s="52"/>
      <c r="BK21" s="148"/>
      <c r="BL21" s="225">
        <f t="shared" si="214"/>
        <v>0</v>
      </c>
      <c r="BM21" s="226">
        <f t="shared" si="215"/>
        <v>0</v>
      </c>
      <c r="BR21" s="123">
        <f t="shared" si="216"/>
        <v>1</v>
      </c>
      <c r="BS21" s="123">
        <f t="shared" ref="BS21:BS26" si="228">IF(L21=TRUE,1,0)</f>
        <v>0</v>
      </c>
      <c r="BT21" s="123">
        <f t="shared" si="217"/>
        <v>0</v>
      </c>
      <c r="BU21" s="123">
        <f t="shared" si="218"/>
        <v>0</v>
      </c>
      <c r="BV21" s="123">
        <f t="shared" si="219"/>
        <v>0</v>
      </c>
      <c r="BW21" s="123">
        <f t="shared" si="220"/>
        <v>0</v>
      </c>
      <c r="BX21" s="123">
        <f t="shared" si="221"/>
        <v>0</v>
      </c>
      <c r="BY21" s="123">
        <f t="shared" si="222"/>
        <v>0</v>
      </c>
    </row>
    <row r="22" spans="1:77" s="122" customFormat="1" ht="114" customHeight="1" thickBot="1">
      <c r="A22" s="121"/>
      <c r="B22" s="126">
        <v>5.4</v>
      </c>
      <c r="C22" s="348" t="s">
        <v>155</v>
      </c>
      <c r="D22" s="205">
        <f>'ODD 5'!E10</f>
        <v>0</v>
      </c>
      <c r="E22" s="88">
        <f>'ODD 5'!F10</f>
        <v>0</v>
      </c>
      <c r="F22" s="81">
        <f>'ODD 5'!G10</f>
        <v>0</v>
      </c>
      <c r="G22" s="81">
        <f>'ODD 5'!H10</f>
        <v>0</v>
      </c>
      <c r="H22" s="82">
        <f>'ODD 5'!I10</f>
        <v>0</v>
      </c>
      <c r="I22" s="82">
        <f>'ODD 5'!J10</f>
        <v>0</v>
      </c>
      <c r="J22" s="129">
        <f t="shared" si="223"/>
        <v>0</v>
      </c>
      <c r="K22" s="306">
        <f t="shared" si="224"/>
        <v>0</v>
      </c>
      <c r="L22" s="306" t="b">
        <f t="shared" si="191"/>
        <v>0</v>
      </c>
      <c r="M22" s="306" t="b">
        <f t="shared" si="192"/>
        <v>0</v>
      </c>
      <c r="N22" s="306" t="b">
        <f t="shared" si="193"/>
        <v>0</v>
      </c>
      <c r="O22" s="306" t="b">
        <f t="shared" si="194"/>
        <v>0</v>
      </c>
      <c r="P22" s="306" t="b">
        <f t="shared" si="195"/>
        <v>0</v>
      </c>
      <c r="Q22" s="306" t="b">
        <f t="shared" si="196"/>
        <v>0</v>
      </c>
      <c r="R22" s="306" t="b">
        <f t="shared" si="197"/>
        <v>0</v>
      </c>
      <c r="S22" s="307">
        <f t="shared" si="225"/>
        <v>0</v>
      </c>
      <c r="T22" s="308">
        <f t="shared" si="226"/>
        <v>0</v>
      </c>
      <c r="U22" s="130">
        <f t="shared" si="227"/>
        <v>0</v>
      </c>
      <c r="V22" s="306" t="b">
        <f t="shared" si="201"/>
        <v>0</v>
      </c>
      <c r="W22" s="306" t="b">
        <f t="shared" si="202"/>
        <v>0</v>
      </c>
      <c r="X22" s="306" t="b">
        <f t="shared" si="203"/>
        <v>0</v>
      </c>
      <c r="Y22" s="306" t="b">
        <f t="shared" si="204"/>
        <v>0</v>
      </c>
      <c r="Z22" s="354" t="b">
        <f t="shared" si="205"/>
        <v>1</v>
      </c>
      <c r="AA22" s="355" t="str">
        <f>IF(COUNTA(E22:F22:H22)&lt;3,"",(IF(V22=TRUE,$V$3,IF(W22=TRUE,$W$3,IF(X22=TRUE,$X$3,IF(Y22=TRUE,$Y$3,"Non"))))))</f>
        <v>Non</v>
      </c>
      <c r="AB22" s="278"/>
      <c r="AC22" s="278"/>
      <c r="AD22" s="278"/>
      <c r="AE22" s="278"/>
      <c r="AF22" s="278"/>
      <c r="AG22" s="309" t="str">
        <f>IF(COUNTA(E22:F22:H22)&lt;3,"",(IF(AB22=TRUE,$AB$3,IF(AC22=TRUE,$AC$3,IF(AD22=TRUE,$AD$3,IF(AE22=TRUE,$AE$3,IF(AF22=TRUE,$AF$3,"Aucune")))))))</f>
        <v>Aucune</v>
      </c>
      <c r="AH22" s="280"/>
      <c r="AI22" s="280"/>
      <c r="AJ22" s="280"/>
      <c r="AK22" s="280"/>
      <c r="AL22" s="280"/>
      <c r="AM22" s="280"/>
      <c r="AN22" s="280"/>
      <c r="AO22" s="280"/>
      <c r="AP22" s="280"/>
      <c r="AQ22" s="280"/>
      <c r="AR22" s="280"/>
      <c r="AS22" s="280"/>
      <c r="AT22" s="280"/>
      <c r="AU22" s="280"/>
      <c r="AV22" s="280"/>
      <c r="AW22" s="280"/>
      <c r="AX22" s="356" t="str">
        <f>IF(COUNTA(E22:F22:H22)&lt;3,"",(IF(AH22=TRUE,AH$3,IF(AI22=TRUE,AI$3,IF(AJ22=TRUE,AJ$3,IF(AK22=TRUE,AK$3,IF(AL22=TRUE,AL$3,IF(AM22=TRUE,AM$3,IF(AN22=TRUE,AN$3,IF(AO22=TRUE,AO$3,IF(AP22=TRUE,AP$3,IF(AQ22=TRUE,AQ$3,IF(AR22=TRUE,AR$3,IF(AS22=TRUE,AS$3,IF(AT22=TRUE,AT$3,IF(AU22=TRUE,AU$3,IF(AV22=TRUE,AV$3,IF(AW22=TRUE,AW$3,"Aucune"))))))))))))))))))</f>
        <v>Aucune</v>
      </c>
      <c r="AY22" s="357"/>
      <c r="AZ22" s="278"/>
      <c r="BA22" s="278"/>
      <c r="BB22" s="279"/>
      <c r="BC22" s="278"/>
      <c r="BD22" s="278"/>
      <c r="BE22" s="278"/>
      <c r="BF22" s="278"/>
      <c r="BG22" s="279"/>
      <c r="BH22" s="77">
        <f t="shared" si="213"/>
        <v>0</v>
      </c>
      <c r="BI22" s="77">
        <f>'ODD 5'!AY10</f>
        <v>0</v>
      </c>
      <c r="BJ22" s="52"/>
      <c r="BK22" s="148"/>
      <c r="BL22" s="225">
        <f t="shared" si="214"/>
        <v>0</v>
      </c>
      <c r="BM22" s="226">
        <f t="shared" si="215"/>
        <v>0</v>
      </c>
      <c r="BR22" s="123">
        <f t="shared" si="216"/>
        <v>1</v>
      </c>
      <c r="BS22" s="123">
        <f t="shared" si="228"/>
        <v>0</v>
      </c>
      <c r="BT22" s="123">
        <f t="shared" si="217"/>
        <v>0</v>
      </c>
      <c r="BU22" s="123">
        <f t="shared" si="218"/>
        <v>0</v>
      </c>
      <c r="BV22" s="123">
        <f t="shared" si="219"/>
        <v>0</v>
      </c>
      <c r="BW22" s="123">
        <f t="shared" si="220"/>
        <v>0</v>
      </c>
      <c r="BX22" s="123">
        <f t="shared" si="221"/>
        <v>0</v>
      </c>
      <c r="BY22" s="123">
        <f t="shared" si="222"/>
        <v>0</v>
      </c>
    </row>
    <row r="23" spans="1:77" s="122" customFormat="1" ht="114" customHeight="1" thickBot="1">
      <c r="A23" s="121"/>
      <c r="B23" s="126">
        <v>5.5</v>
      </c>
      <c r="C23" s="348" t="s">
        <v>462</v>
      </c>
      <c r="D23" s="205">
        <f>'ODD 5'!E11</f>
        <v>0</v>
      </c>
      <c r="E23" s="88">
        <f>'ODD 5'!F11</f>
        <v>0</v>
      </c>
      <c r="F23" s="81">
        <f>'ODD 5'!G11</f>
        <v>0</v>
      </c>
      <c r="G23" s="81">
        <f>'ODD 5'!H11</f>
        <v>0</v>
      </c>
      <c r="H23" s="82">
        <f>'ODD 5'!I11</f>
        <v>0</v>
      </c>
      <c r="I23" s="82">
        <f>'ODD 5'!J11</f>
        <v>0</v>
      </c>
      <c r="J23" s="129">
        <f t="shared" si="223"/>
        <v>0</v>
      </c>
      <c r="K23" s="306">
        <f t="shared" si="224"/>
        <v>0</v>
      </c>
      <c r="L23" s="306" t="b">
        <f t="shared" si="191"/>
        <v>0</v>
      </c>
      <c r="M23" s="306" t="b">
        <f t="shared" si="192"/>
        <v>0</v>
      </c>
      <c r="N23" s="306" t="b">
        <f t="shared" si="193"/>
        <v>0</v>
      </c>
      <c r="O23" s="306" t="b">
        <f t="shared" si="194"/>
        <v>0</v>
      </c>
      <c r="P23" s="306" t="b">
        <f t="shared" si="195"/>
        <v>0</v>
      </c>
      <c r="Q23" s="306" t="b">
        <f t="shared" si="196"/>
        <v>0</v>
      </c>
      <c r="R23" s="306" t="b">
        <f t="shared" si="197"/>
        <v>0</v>
      </c>
      <c r="S23" s="307">
        <f t="shared" si="225"/>
        <v>0</v>
      </c>
      <c r="T23" s="308">
        <f t="shared" si="226"/>
        <v>0</v>
      </c>
      <c r="U23" s="130">
        <f t="shared" si="227"/>
        <v>0</v>
      </c>
      <c r="V23" s="306" t="b">
        <f t="shared" si="201"/>
        <v>0</v>
      </c>
      <c r="W23" s="306" t="b">
        <f t="shared" si="202"/>
        <v>0</v>
      </c>
      <c r="X23" s="306" t="b">
        <f t="shared" si="203"/>
        <v>0</v>
      </c>
      <c r="Y23" s="306" t="b">
        <f t="shared" si="204"/>
        <v>0</v>
      </c>
      <c r="Z23" s="354" t="b">
        <f t="shared" si="205"/>
        <v>1</v>
      </c>
      <c r="AA23" s="355" t="str">
        <f>IF(COUNTA(E23:F23:H23)&lt;3,"",(IF(V23=TRUE,$V$3,IF(W23=TRUE,$W$3,IF(X23=TRUE,$X$3,IF(Y23=TRUE,$Y$3,"Non"))))))</f>
        <v>Non</v>
      </c>
      <c r="AB23" s="278"/>
      <c r="AC23" s="278"/>
      <c r="AD23" s="278"/>
      <c r="AE23" s="278"/>
      <c r="AF23" s="278"/>
      <c r="AG23" s="309" t="str">
        <f>IF(COUNTA(E23:F23:H23)&lt;3,"",(IF(AB23=TRUE,$AB$3,IF(AC23=TRUE,$AC$3,IF(AD23=TRUE,$AD$3,IF(AE23=TRUE,$AE$3,IF(AF23=TRUE,$AF$3,"Aucune")))))))</f>
        <v>Aucune</v>
      </c>
      <c r="AH23" s="280"/>
      <c r="AI23" s="280"/>
      <c r="AJ23" s="280"/>
      <c r="AK23" s="280"/>
      <c r="AL23" s="280"/>
      <c r="AM23" s="280"/>
      <c r="AN23" s="280"/>
      <c r="AO23" s="280"/>
      <c r="AP23" s="280"/>
      <c r="AQ23" s="280"/>
      <c r="AR23" s="280"/>
      <c r="AS23" s="280"/>
      <c r="AT23" s="280"/>
      <c r="AU23" s="280"/>
      <c r="AV23" s="280"/>
      <c r="AW23" s="280"/>
      <c r="AX23" s="356" t="str">
        <f>IF(COUNTA(E23:F23:H23)&lt;3,"",(IF(AH23=TRUE,AH$3,IF(AI23=TRUE,AI$3,IF(AJ23=TRUE,AJ$3,IF(AK23=TRUE,AK$3,IF(AL23=TRUE,AL$3,IF(AM23=TRUE,AM$3,IF(AN23=TRUE,AN$3,IF(AO23=TRUE,AO$3,IF(AP23=TRUE,AP$3,IF(AQ23=TRUE,AQ$3,IF(AR23=TRUE,AR$3,IF(AS23=TRUE,AS$3,IF(AT23=TRUE,AT$3,IF(AU23=TRUE,AU$3,IF(AV23=TRUE,AV$3,IF(AW23=TRUE,AW$3,"Aucune"))))))))))))))))))</f>
        <v>Aucune</v>
      </c>
      <c r="AY23" s="357"/>
      <c r="AZ23" s="278"/>
      <c r="BA23" s="278"/>
      <c r="BB23" s="279"/>
      <c r="BC23" s="278"/>
      <c r="BD23" s="278"/>
      <c r="BE23" s="278"/>
      <c r="BF23" s="278"/>
      <c r="BG23" s="279"/>
      <c r="BH23" s="77">
        <f t="shared" si="213"/>
        <v>0</v>
      </c>
      <c r="BI23" s="77">
        <f>'ODD 5'!AY11</f>
        <v>0</v>
      </c>
      <c r="BJ23" s="52"/>
      <c r="BK23" s="148"/>
      <c r="BL23" s="225">
        <f t="shared" si="214"/>
        <v>0</v>
      </c>
      <c r="BM23" s="226">
        <f t="shared" si="215"/>
        <v>0</v>
      </c>
      <c r="BR23" s="123">
        <f t="shared" si="216"/>
        <v>1</v>
      </c>
      <c r="BS23" s="123">
        <f t="shared" si="228"/>
        <v>0</v>
      </c>
      <c r="BT23" s="123">
        <f t="shared" si="217"/>
        <v>0</v>
      </c>
      <c r="BU23" s="123">
        <f t="shared" si="218"/>
        <v>0</v>
      </c>
      <c r="BV23" s="123">
        <f t="shared" si="219"/>
        <v>0</v>
      </c>
      <c r="BW23" s="123">
        <f t="shared" si="220"/>
        <v>0</v>
      </c>
      <c r="BX23" s="123">
        <f t="shared" si="221"/>
        <v>0</v>
      </c>
      <c r="BY23" s="123">
        <f t="shared" si="222"/>
        <v>0</v>
      </c>
    </row>
    <row r="24" spans="1:77" s="122" customFormat="1" ht="114" customHeight="1" thickBot="1">
      <c r="A24" s="121"/>
      <c r="B24" s="537" t="s">
        <v>159</v>
      </c>
      <c r="C24" s="348" t="s">
        <v>463</v>
      </c>
      <c r="D24" s="205">
        <f>'ODD 5'!E13</f>
        <v>0</v>
      </c>
      <c r="E24" s="88">
        <f>'ODD 5'!F13</f>
        <v>0</v>
      </c>
      <c r="F24" s="81">
        <f>'ODD 5'!G13</f>
        <v>0</v>
      </c>
      <c r="G24" s="81">
        <f>'ODD 5'!H13</f>
        <v>0</v>
      </c>
      <c r="H24" s="82">
        <f>'ODD 5'!I13</f>
        <v>0</v>
      </c>
      <c r="I24" s="82">
        <f>'ODD 5'!J13</f>
        <v>0</v>
      </c>
      <c r="J24" s="129">
        <f t="shared" si="223"/>
        <v>0</v>
      </c>
      <c r="K24" s="306">
        <f t="shared" si="224"/>
        <v>0</v>
      </c>
      <c r="L24" s="306" t="b">
        <f t="shared" si="191"/>
        <v>0</v>
      </c>
      <c r="M24" s="306" t="b">
        <f t="shared" si="192"/>
        <v>0</v>
      </c>
      <c r="N24" s="306" t="b">
        <f t="shared" si="193"/>
        <v>0</v>
      </c>
      <c r="O24" s="306" t="b">
        <f t="shared" si="194"/>
        <v>0</v>
      </c>
      <c r="P24" s="306" t="b">
        <f t="shared" si="195"/>
        <v>0</v>
      </c>
      <c r="Q24" s="306" t="b">
        <f t="shared" si="196"/>
        <v>0</v>
      </c>
      <c r="R24" s="306" t="b">
        <f t="shared" si="197"/>
        <v>0</v>
      </c>
      <c r="S24" s="307">
        <f t="shared" si="225"/>
        <v>0</v>
      </c>
      <c r="T24" s="308">
        <f t="shared" si="226"/>
        <v>0</v>
      </c>
      <c r="U24" s="130">
        <f t="shared" si="227"/>
        <v>0</v>
      </c>
      <c r="V24" s="306" t="b">
        <f t="shared" si="201"/>
        <v>0</v>
      </c>
      <c r="W24" s="306" t="b">
        <f t="shared" si="202"/>
        <v>0</v>
      </c>
      <c r="X24" s="306" t="b">
        <f t="shared" si="203"/>
        <v>0</v>
      </c>
      <c r="Y24" s="306" t="b">
        <f t="shared" si="204"/>
        <v>0</v>
      </c>
      <c r="Z24" s="354" t="b">
        <f t="shared" si="205"/>
        <v>1</v>
      </c>
      <c r="AA24" s="355" t="str">
        <f>IF(COUNTA(E24:F24:H24)&lt;3,"",(IF(V24=TRUE,$V$3,IF(W24=TRUE,$W$3,IF(X24=TRUE,$X$3,IF(Y24=TRUE,$Y$3,"Non"))))))</f>
        <v>Non</v>
      </c>
      <c r="AB24" s="278"/>
      <c r="AC24" s="278"/>
      <c r="AD24" s="278"/>
      <c r="AE24" s="278"/>
      <c r="AF24" s="278"/>
      <c r="AG24" s="309" t="str">
        <f>IF(COUNTA(E24:F24:H24)&lt;3,"",(IF(AB24=TRUE,$AB$3,IF(AC24=TRUE,$AC$3,IF(AD24=TRUE,$AD$3,IF(AE24=TRUE,$AE$3,IF(AF24=TRUE,$AF$3,"Aucune")))))))</f>
        <v>Aucune</v>
      </c>
      <c r="AH24" s="280"/>
      <c r="AI24" s="280"/>
      <c r="AJ24" s="280"/>
      <c r="AK24" s="280"/>
      <c r="AL24" s="280"/>
      <c r="AM24" s="280"/>
      <c r="AN24" s="280"/>
      <c r="AO24" s="280"/>
      <c r="AP24" s="280"/>
      <c r="AQ24" s="280"/>
      <c r="AR24" s="280"/>
      <c r="AS24" s="280"/>
      <c r="AT24" s="280"/>
      <c r="AU24" s="280"/>
      <c r="AV24" s="280"/>
      <c r="AW24" s="280"/>
      <c r="AX24" s="356" t="str">
        <f>IF(COUNTA(E24:F24:H24)&lt;3,"",(IF(AH24=TRUE,AH$3,IF(AI24=TRUE,AI$3,IF(AJ24=TRUE,AJ$3,IF(AK24=TRUE,AK$3,IF(AL24=TRUE,AL$3,IF(AM24=TRUE,AM$3,IF(AN24=TRUE,AN$3,IF(AO24=TRUE,AO$3,IF(AP24=TRUE,AP$3,IF(AQ24=TRUE,AQ$3,IF(AR24=TRUE,AR$3,IF(AS24=TRUE,AS$3,IF(AT24=TRUE,AT$3,IF(AU24=TRUE,AU$3,IF(AV24=TRUE,AV$3,IF(AW24=TRUE,AW$3,"Aucune"))))))))))))))))))</f>
        <v>Aucune</v>
      </c>
      <c r="AY24" s="357"/>
      <c r="AZ24" s="278"/>
      <c r="BA24" s="278"/>
      <c r="BB24" s="279"/>
      <c r="BC24" s="278"/>
      <c r="BD24" s="278"/>
      <c r="BE24" s="278"/>
      <c r="BF24" s="278"/>
      <c r="BG24" s="279"/>
      <c r="BH24" s="77">
        <f t="shared" si="213"/>
        <v>0</v>
      </c>
      <c r="BI24" s="77">
        <f>'ODD 5'!AY13</f>
        <v>0</v>
      </c>
      <c r="BJ24" s="52"/>
      <c r="BK24" s="148"/>
      <c r="BL24" s="225">
        <f t="shared" si="214"/>
        <v>0</v>
      </c>
      <c r="BM24" s="226">
        <f t="shared" si="215"/>
        <v>0</v>
      </c>
      <c r="BR24" s="123">
        <f t="shared" si="216"/>
        <v>1</v>
      </c>
      <c r="BS24" s="123">
        <f t="shared" si="228"/>
        <v>0</v>
      </c>
      <c r="BT24" s="123">
        <f t="shared" si="217"/>
        <v>0</v>
      </c>
      <c r="BU24" s="123">
        <f t="shared" si="218"/>
        <v>0</v>
      </c>
      <c r="BV24" s="123">
        <f t="shared" si="219"/>
        <v>0</v>
      </c>
      <c r="BW24" s="123">
        <f t="shared" si="220"/>
        <v>0</v>
      </c>
      <c r="BX24" s="123">
        <f t="shared" si="221"/>
        <v>0</v>
      </c>
      <c r="BY24" s="123">
        <f t="shared" si="222"/>
        <v>0</v>
      </c>
    </row>
    <row r="25" spans="1:77" s="122" customFormat="1" ht="114" customHeight="1" thickBot="1">
      <c r="A25" s="121"/>
      <c r="B25" s="537" t="s">
        <v>161</v>
      </c>
      <c r="C25" s="348" t="s">
        <v>464</v>
      </c>
      <c r="D25" s="205">
        <f>'ODD 5'!E14</f>
        <v>0</v>
      </c>
      <c r="E25" s="88">
        <f>'ODD 5'!F14</f>
        <v>0</v>
      </c>
      <c r="F25" s="81">
        <f>'ODD 5'!G14</f>
        <v>0</v>
      </c>
      <c r="G25" s="81">
        <f>'ODD 5'!H12</f>
        <v>0</v>
      </c>
      <c r="H25" s="82">
        <f>'ODD 5'!I14</f>
        <v>0</v>
      </c>
      <c r="I25" s="82">
        <f>'ODD 5'!J14</f>
        <v>0</v>
      </c>
      <c r="J25" s="129">
        <f t="shared" si="223"/>
        <v>0</v>
      </c>
      <c r="K25" s="306">
        <f t="shared" si="224"/>
        <v>0</v>
      </c>
      <c r="L25" s="306" t="b">
        <f t="shared" si="191"/>
        <v>0</v>
      </c>
      <c r="M25" s="306" t="b">
        <f t="shared" si="192"/>
        <v>0</v>
      </c>
      <c r="N25" s="306" t="b">
        <f t="shared" si="193"/>
        <v>0</v>
      </c>
      <c r="O25" s="306" t="b">
        <f t="shared" si="194"/>
        <v>0</v>
      </c>
      <c r="P25" s="306" t="b">
        <f t="shared" si="195"/>
        <v>0</v>
      </c>
      <c r="Q25" s="306" t="b">
        <f t="shared" si="196"/>
        <v>0</v>
      </c>
      <c r="R25" s="306" t="b">
        <f t="shared" si="197"/>
        <v>0</v>
      </c>
      <c r="S25" s="307">
        <f t="shared" si="225"/>
        <v>0</v>
      </c>
      <c r="T25" s="308">
        <f t="shared" si="226"/>
        <v>0</v>
      </c>
      <c r="U25" s="130">
        <f t="shared" si="227"/>
        <v>0</v>
      </c>
      <c r="V25" s="306" t="b">
        <f t="shared" si="201"/>
        <v>0</v>
      </c>
      <c r="W25" s="306" t="b">
        <f t="shared" si="202"/>
        <v>0</v>
      </c>
      <c r="X25" s="306" t="b">
        <f t="shared" si="203"/>
        <v>0</v>
      </c>
      <c r="Y25" s="306" t="b">
        <f t="shared" si="204"/>
        <v>0</v>
      </c>
      <c r="Z25" s="354" t="b">
        <f t="shared" si="205"/>
        <v>1</v>
      </c>
      <c r="AA25" s="355" t="str">
        <f>IF(COUNTA(E25:F25:H25)&lt;3,"",(IF(V25=TRUE,$V$3,IF(W25=TRUE,$W$3,IF(X25=TRUE,$X$3,IF(Y25=TRUE,$Y$3,"Non"))))))</f>
        <v>Non</v>
      </c>
      <c r="AB25" s="278"/>
      <c r="AC25" s="278"/>
      <c r="AD25" s="278"/>
      <c r="AE25" s="278"/>
      <c r="AF25" s="278"/>
      <c r="AG25" s="309" t="str">
        <f>IF(COUNTA(E25:F25:H25)&lt;3,"",(IF(AB25=TRUE,$AB$3,IF(AC25=TRUE,$AC$3,IF(AD25=TRUE,$AD$3,IF(AE25=TRUE,$AE$3,IF(AF25=TRUE,$AF$3,"Aucune")))))))</f>
        <v>Aucune</v>
      </c>
      <c r="AH25" s="280"/>
      <c r="AI25" s="280"/>
      <c r="AJ25" s="280"/>
      <c r="AK25" s="280"/>
      <c r="AL25" s="280"/>
      <c r="AM25" s="280"/>
      <c r="AN25" s="280"/>
      <c r="AO25" s="280"/>
      <c r="AP25" s="280"/>
      <c r="AQ25" s="280"/>
      <c r="AR25" s="280"/>
      <c r="AS25" s="280"/>
      <c r="AT25" s="280"/>
      <c r="AU25" s="280"/>
      <c r="AV25" s="280"/>
      <c r="AW25" s="280"/>
      <c r="AX25" s="356" t="str">
        <f>IF(COUNTA(E25:F25:H25)&lt;3,"",(IF(AH25=TRUE,AH$3,IF(AI25=TRUE,AI$3,IF(AJ25=TRUE,AJ$3,IF(AK25=TRUE,AK$3,IF(AL25=TRUE,AL$3,IF(AM25=TRUE,AM$3,IF(AN25=TRUE,AN$3,IF(AO25=TRUE,AO$3,IF(AP25=TRUE,AP$3,IF(AQ25=TRUE,AQ$3,IF(AR25=TRUE,AR$3,IF(AS25=TRUE,AS$3,IF(AT25=TRUE,AT$3,IF(AU25=TRUE,AU$3,IF(AV25=TRUE,AV$3,IF(AW25=TRUE,AW$3,"Aucune"))))))))))))))))))</f>
        <v>Aucune</v>
      </c>
      <c r="AY25" s="357"/>
      <c r="AZ25" s="278"/>
      <c r="BA25" s="278"/>
      <c r="BB25" s="279"/>
      <c r="BC25" s="278"/>
      <c r="BD25" s="278"/>
      <c r="BE25" s="278"/>
      <c r="BF25" s="278"/>
      <c r="BG25" s="279"/>
      <c r="BH25" s="77">
        <f t="shared" si="213"/>
        <v>0</v>
      </c>
      <c r="BI25" s="77">
        <f>'ODD 5'!AY14</f>
        <v>0</v>
      </c>
      <c r="BJ25" s="52"/>
      <c r="BK25" s="148"/>
      <c r="BL25" s="225">
        <f t="shared" si="214"/>
        <v>0</v>
      </c>
      <c r="BM25" s="226">
        <f t="shared" si="215"/>
        <v>0</v>
      </c>
      <c r="BR25" s="123">
        <f t="shared" si="216"/>
        <v>1</v>
      </c>
      <c r="BS25" s="123">
        <f t="shared" si="228"/>
        <v>0</v>
      </c>
      <c r="BT25" s="123">
        <f t="shared" si="217"/>
        <v>0</v>
      </c>
      <c r="BU25" s="123">
        <f t="shared" si="218"/>
        <v>0</v>
      </c>
      <c r="BV25" s="123">
        <f t="shared" si="219"/>
        <v>0</v>
      </c>
      <c r="BW25" s="123">
        <f t="shared" si="220"/>
        <v>0</v>
      </c>
      <c r="BX25" s="123">
        <f t="shared" si="221"/>
        <v>0</v>
      </c>
      <c r="BY25" s="123">
        <f t="shared" si="222"/>
        <v>0</v>
      </c>
    </row>
    <row r="26" spans="1:77" s="122" customFormat="1" ht="114" customHeight="1" thickBot="1">
      <c r="A26" s="121"/>
      <c r="B26" s="538" t="s">
        <v>164</v>
      </c>
      <c r="C26" s="335" t="s">
        <v>465</v>
      </c>
      <c r="D26" s="205">
        <f>'ODD 5'!E15</f>
        <v>0</v>
      </c>
      <c r="E26" s="88">
        <f>'ODD 5'!F15</f>
        <v>0</v>
      </c>
      <c r="F26" s="81">
        <f>'ODD 5'!G15</f>
        <v>0</v>
      </c>
      <c r="G26" s="81">
        <f>'ODD 5'!H13</f>
        <v>0</v>
      </c>
      <c r="H26" s="82">
        <f>'ODD 5'!I15</f>
        <v>0</v>
      </c>
      <c r="I26" s="82">
        <f>'ODD 5'!J15</f>
        <v>0</v>
      </c>
      <c r="J26" s="129">
        <f t="shared" si="223"/>
        <v>0</v>
      </c>
      <c r="K26" s="306">
        <f t="shared" si="224"/>
        <v>0</v>
      </c>
      <c r="L26" s="306" t="b">
        <f t="shared" si="191"/>
        <v>0</v>
      </c>
      <c r="M26" s="306" t="b">
        <f t="shared" si="192"/>
        <v>0</v>
      </c>
      <c r="N26" s="306" t="b">
        <f t="shared" si="193"/>
        <v>0</v>
      </c>
      <c r="O26" s="306" t="b">
        <f t="shared" si="194"/>
        <v>0</v>
      </c>
      <c r="P26" s="306" t="b">
        <f t="shared" si="195"/>
        <v>0</v>
      </c>
      <c r="Q26" s="306" t="b">
        <f t="shared" si="196"/>
        <v>0</v>
      </c>
      <c r="R26" s="306" t="b">
        <f t="shared" si="197"/>
        <v>0</v>
      </c>
      <c r="S26" s="307">
        <f t="shared" si="225"/>
        <v>0</v>
      </c>
      <c r="T26" s="308">
        <f t="shared" si="226"/>
        <v>0</v>
      </c>
      <c r="U26" s="130">
        <f t="shared" si="227"/>
        <v>0</v>
      </c>
      <c r="V26" s="306" t="b">
        <f t="shared" si="201"/>
        <v>0</v>
      </c>
      <c r="W26" s="306" t="b">
        <f t="shared" si="202"/>
        <v>0</v>
      </c>
      <c r="X26" s="306" t="b">
        <f t="shared" si="203"/>
        <v>0</v>
      </c>
      <c r="Y26" s="306" t="b">
        <f t="shared" si="204"/>
        <v>0</v>
      </c>
      <c r="Z26" s="354" t="b">
        <f t="shared" si="205"/>
        <v>1</v>
      </c>
      <c r="AA26" s="355" t="str">
        <f>IF(COUNTA(E26:F26:H26)&lt;3,"",(IF(V26=TRUE,$V$3,IF(W26=TRUE,$W$3,IF(X26=TRUE,$X$3,IF(Y26=TRUE,$Y$3,"Non"))))))</f>
        <v>Non</v>
      </c>
      <c r="AB26" s="280" t="b">
        <f t="shared" ref="AB26" si="229">OR(U26=61,U26=62,U26=51,U26=52)</f>
        <v>0</v>
      </c>
      <c r="AC26" s="280" t="b">
        <f t="shared" ref="AC26" si="230">OR(U26=41,U26=42)</f>
        <v>0</v>
      </c>
      <c r="AD26" s="280" t="b">
        <f t="shared" ref="AD26" si="231">OR(U26=31,U26=32,U26=63,U26=64,U26=53,U26=54,)</f>
        <v>0</v>
      </c>
      <c r="AE26" s="280" t="b">
        <f t="shared" ref="AE26" si="232">OR(U26=21,U26=22,)</f>
        <v>0</v>
      </c>
      <c r="AF26" s="280" t="b">
        <f t="shared" ref="AF26" si="233">OR(U26=11,U26=12,U26=13,U26=23,)</f>
        <v>0</v>
      </c>
      <c r="AG26" s="309" t="str">
        <f>IF(COUNTA(E26:F26:H26)&lt;3,"",(IF(AB26=TRUE,$AB$3,IF(AC26=TRUE,$AC$3,IF(AD26=TRUE,$AD$3,IF(AE26=TRUE,$AE$3,IF(AF26=TRUE,$AF$3,"Aucune")))))))</f>
        <v>Aucune</v>
      </c>
      <c r="AH26" s="280" t="b">
        <f t="shared" si="23"/>
        <v>0</v>
      </c>
      <c r="AI26" s="280" t="b">
        <f t="shared" si="24"/>
        <v>0</v>
      </c>
      <c r="AJ26" s="280" t="b">
        <f t="shared" si="25"/>
        <v>0</v>
      </c>
      <c r="AK26" s="280" t="b">
        <f t="shared" si="26"/>
        <v>0</v>
      </c>
      <c r="AL26" s="280" t="b">
        <f t="shared" si="27"/>
        <v>0</v>
      </c>
      <c r="AM26" s="280" t="b">
        <f t="shared" si="28"/>
        <v>0</v>
      </c>
      <c r="AN26" s="280" t="b">
        <f t="shared" si="29"/>
        <v>0</v>
      </c>
      <c r="AO26" s="280" t="b">
        <f t="shared" si="30"/>
        <v>0</v>
      </c>
      <c r="AP26" s="280" t="b">
        <f t="shared" si="31"/>
        <v>0</v>
      </c>
      <c r="AQ26" s="280" t="b">
        <f t="shared" si="32"/>
        <v>0</v>
      </c>
      <c r="AR26" s="280" t="b">
        <f t="shared" si="33"/>
        <v>0</v>
      </c>
      <c r="AS26" s="280" t="b">
        <f t="shared" si="34"/>
        <v>0</v>
      </c>
      <c r="AT26" s="280" t="b">
        <f t="shared" si="35"/>
        <v>0</v>
      </c>
      <c r="AU26" s="280" t="b">
        <f t="shared" si="36"/>
        <v>0</v>
      </c>
      <c r="AV26" s="280" t="b">
        <f t="shared" si="37"/>
        <v>0</v>
      </c>
      <c r="AW26" s="280" t="b">
        <f t="shared" si="38"/>
        <v>0</v>
      </c>
      <c r="AX26" s="356" t="str">
        <f>IF(COUNTA(E26:F26:H26)&lt;3,"",(IF(AH26=TRUE,AH$3,IF(AI26=TRUE,AI$3,IF(AJ26=TRUE,AJ$3,IF(AK26=TRUE,AK$3,IF(AL26=TRUE,AL$3,IF(AM26=TRUE,AM$3,IF(AN26=TRUE,AN$3,IF(AO26=TRUE,AO$3,IF(AP26=TRUE,AP$3,IF(AQ26=TRUE,AQ$3,IF(AR26=TRUE,AR$3,IF(AS26=TRUE,AS$3,IF(AT26=TRUE,AT$3,IF(AU26=TRUE,AU$3,IF(AV26=TRUE,AV$3,IF(AW26=TRUE,AW$3,"Aucune"))))))))))))))))))</f>
        <v>Aucune</v>
      </c>
      <c r="AY26" s="360" t="b">
        <f t="shared" si="206"/>
        <v>0</v>
      </c>
      <c r="AZ26" s="280" t="b">
        <f t="shared" si="207"/>
        <v>0</v>
      </c>
      <c r="BA26" s="280" t="b">
        <f t="shared" si="208"/>
        <v>0</v>
      </c>
      <c r="BB26" s="283" t="str">
        <f>IF(COUNTA(E26:F26:H26)&lt;3,"",(IF(AY26=TRUE,$AY$3,IF(AZ26=TRUE,$AZ$3,IF(BA26=TRUE,$BA$3,"Aucune action requise")))))</f>
        <v>Aucune action requise</v>
      </c>
      <c r="BC26" s="280" t="b">
        <f t="shared" si="209"/>
        <v>0</v>
      </c>
      <c r="BD26" s="280" t="b">
        <f t="shared" si="210"/>
        <v>0</v>
      </c>
      <c r="BE26" s="280" t="b">
        <f t="shared" si="211"/>
        <v>0</v>
      </c>
      <c r="BF26" s="280" t="b">
        <f t="shared" si="212"/>
        <v>0</v>
      </c>
      <c r="BG26" s="283" t="str">
        <f>IF(COUNTA(E26:F26:H26)&lt;3,"",(IF(BC26=TRUE,$BC$3,IF(BD26=TRUE,$BD$3,IF(BE26=TRUE,$BE$3,IF(BF26=TRUE,$BF$3,"Aucun"))))))</f>
        <v>Aucun</v>
      </c>
      <c r="BH26" s="77">
        <f t="shared" si="213"/>
        <v>0</v>
      </c>
      <c r="BI26" s="77">
        <f>'ODD 5'!AY15</f>
        <v>0</v>
      </c>
      <c r="BJ26" s="52"/>
      <c r="BK26" s="149"/>
      <c r="BL26" s="225">
        <f t="shared" si="214"/>
        <v>0</v>
      </c>
      <c r="BM26" s="226">
        <f t="shared" si="215"/>
        <v>0</v>
      </c>
      <c r="BR26" s="123">
        <f t="shared" si="216"/>
        <v>1</v>
      </c>
      <c r="BS26" s="123">
        <f t="shared" si="228"/>
        <v>0</v>
      </c>
      <c r="BT26" s="123">
        <f t="shared" si="217"/>
        <v>0</v>
      </c>
      <c r="BU26" s="123">
        <f t="shared" si="218"/>
        <v>0</v>
      </c>
      <c r="BV26" s="123">
        <f t="shared" si="219"/>
        <v>0</v>
      </c>
      <c r="BW26" s="123">
        <f t="shared" si="220"/>
        <v>0</v>
      </c>
      <c r="BX26" s="123">
        <f t="shared" si="221"/>
        <v>0</v>
      </c>
      <c r="BY26" s="123">
        <f t="shared" si="222"/>
        <v>0</v>
      </c>
    </row>
    <row r="27" spans="1:77" s="119" customFormat="1" ht="30.75" customHeight="1" thickBot="1">
      <c r="A27" s="118"/>
      <c r="B27" s="725" t="str">
        <f>'ODD 6'!B2:C2</f>
        <v xml:space="preserve">ODD 6  -   Garantir l’accès de tous à l’eau et à l’assainissement et assurer une gestion durable des ressources en eau </v>
      </c>
      <c r="C27" s="721"/>
      <c r="D27" s="721"/>
      <c r="E27" s="721"/>
      <c r="F27" s="721"/>
      <c r="G27" s="721"/>
      <c r="H27" s="721"/>
      <c r="I27" s="721"/>
      <c r="J27" s="721"/>
      <c r="K27" s="721"/>
      <c r="L27" s="721"/>
      <c r="M27" s="721"/>
      <c r="N27" s="721"/>
      <c r="O27" s="721"/>
      <c r="P27" s="721"/>
      <c r="Q27" s="721"/>
      <c r="R27" s="721"/>
      <c r="S27" s="721"/>
      <c r="T27" s="721"/>
      <c r="U27" s="721"/>
      <c r="V27" s="721"/>
      <c r="W27" s="721"/>
      <c r="X27" s="721"/>
      <c r="Y27" s="721"/>
      <c r="Z27" s="721"/>
      <c r="AA27" s="721"/>
      <c r="AB27" s="721"/>
      <c r="AC27" s="721"/>
      <c r="AD27" s="721"/>
      <c r="AE27" s="721"/>
      <c r="AF27" s="721"/>
      <c r="AG27" s="721"/>
      <c r="AH27" s="721"/>
      <c r="AI27" s="721"/>
      <c r="AJ27" s="721"/>
      <c r="AK27" s="721"/>
      <c r="AL27" s="721"/>
      <c r="AM27" s="721"/>
      <c r="AN27" s="721"/>
      <c r="AO27" s="721"/>
      <c r="AP27" s="721"/>
      <c r="AQ27" s="721"/>
      <c r="AR27" s="721"/>
      <c r="AS27" s="721"/>
      <c r="AT27" s="721"/>
      <c r="AU27" s="721"/>
      <c r="AV27" s="721"/>
      <c r="AW27" s="721"/>
      <c r="AX27" s="721"/>
      <c r="AY27" s="721"/>
      <c r="AZ27" s="721"/>
      <c r="BA27" s="721"/>
      <c r="BB27" s="721"/>
      <c r="BC27" s="721"/>
      <c r="BD27" s="721"/>
      <c r="BE27" s="721"/>
      <c r="BF27" s="721"/>
      <c r="BG27" s="721"/>
      <c r="BH27" s="721"/>
      <c r="BI27" s="721"/>
      <c r="BJ27" s="724"/>
      <c r="BK27" s="724"/>
      <c r="BL27" s="721"/>
      <c r="BM27" s="722"/>
      <c r="BO27" s="119" t="str">
        <f>B27</f>
        <v xml:space="preserve">ODD 6  -   Garantir l’accès de tous à l’eau et à l’assainissement et assurer une gestion durable des ressources en eau </v>
      </c>
      <c r="BP27" s="119">
        <v>8</v>
      </c>
      <c r="BQ27" s="119">
        <f>SUM(BS27:BX27)</f>
        <v>0</v>
      </c>
      <c r="BR27" s="120">
        <f>BP27-BQ27</f>
        <v>8</v>
      </c>
      <c r="BS27" s="120">
        <f t="shared" ref="BS27:BX27" si="234">SUM(BS28:BS35)</f>
        <v>0</v>
      </c>
      <c r="BT27" s="120">
        <f t="shared" si="234"/>
        <v>0</v>
      </c>
      <c r="BU27" s="120">
        <f t="shared" si="234"/>
        <v>0</v>
      </c>
      <c r="BV27" s="120">
        <f t="shared" si="234"/>
        <v>0</v>
      </c>
      <c r="BW27" s="120">
        <f t="shared" si="234"/>
        <v>0</v>
      </c>
      <c r="BX27" s="120">
        <f t="shared" si="234"/>
        <v>0</v>
      </c>
      <c r="BY27" s="120">
        <f>BQ27</f>
        <v>0</v>
      </c>
    </row>
    <row r="28" spans="1:77" s="122" customFormat="1" ht="114" customHeight="1">
      <c r="A28" s="121"/>
      <c r="B28" s="555">
        <v>6.1</v>
      </c>
      <c r="C28" s="440" t="s">
        <v>168</v>
      </c>
      <c r="D28" s="154">
        <f>'ODD 6'!E7</f>
        <v>0</v>
      </c>
      <c r="E28" s="89">
        <f>'ODD 6'!F7</f>
        <v>0</v>
      </c>
      <c r="F28" s="78">
        <f>'ODD 6'!G7</f>
        <v>0</v>
      </c>
      <c r="G28" s="78">
        <f>'ODD 6'!H7</f>
        <v>0</v>
      </c>
      <c r="H28" s="79">
        <f>'ODD 6'!I7</f>
        <v>0</v>
      </c>
      <c r="I28" s="79">
        <f>'ODD 6'!J7</f>
        <v>0</v>
      </c>
      <c r="J28" s="124">
        <f>S28</f>
        <v>0</v>
      </c>
      <c r="K28" s="280">
        <f t="shared" ref="K28:K29" si="235">E28*10+F28</f>
        <v>0</v>
      </c>
      <c r="L28" s="280" t="b">
        <f t="shared" ref="L28:L29" si="236">OR(K28=31)</f>
        <v>0</v>
      </c>
      <c r="M28" s="280" t="b">
        <f t="shared" ref="M28:M29" si="237">OR(K28=21,K28=32)</f>
        <v>0</v>
      </c>
      <c r="N28" s="280" t="b">
        <f t="shared" ref="N28:N29" si="238">OR(K28=22,K28=33)</f>
        <v>0</v>
      </c>
      <c r="O28" s="280" t="b">
        <f t="shared" ref="O28:O29" si="239">OR(K28=11,K28=12)</f>
        <v>0</v>
      </c>
      <c r="P28" s="280" t="b">
        <f t="shared" ref="P28:P29" si="240">OR(K28=23,K28=34)</f>
        <v>0</v>
      </c>
      <c r="Q28" s="280" t="b">
        <f t="shared" ref="Q28:Q29" si="241">OR(K28=13,K28=14,K28=24)</f>
        <v>0</v>
      </c>
      <c r="R28" s="280" t="b">
        <f t="shared" ref="R28:R29" si="242">OR(K28=1,K28=2,K28=3,K28=4)</f>
        <v>0</v>
      </c>
      <c r="S28" s="281">
        <f t="shared" ref="S28:S29" si="243">IF(COUNTA(E28:F28)&lt;2,"",(IF(L28=TRUE,$L$3,IF(M28=TRUE,$M$3,IF(N28=TRUE,$N$3,IF(O28=TRUE,$O$3,IF(P28=TRUE,$P$3,IF(Q28=TRUE,$Q$3,IF(R28=TRUE,$R$3,0)))))))))</f>
        <v>0</v>
      </c>
      <c r="T28" s="282">
        <f t="shared" ref="T28:T29" si="244">IF(COUNTA(E28:F28)&lt;2,"",(IF(L28=TRUE,6,IF(M28=TRUE,5,IF(N28=TRUE,4,IF(O28=TRUE,3,IF(P28=TRUE,2,IF(Q28=TRUE,1,IF(R28=TRUE,0,0)))))))))</f>
        <v>0</v>
      </c>
      <c r="U28" s="125">
        <f t="shared" ref="U28:U29" si="245">T28*10+H28</f>
        <v>0</v>
      </c>
      <c r="V28" s="280" t="b">
        <f t="shared" ref="V28:V29" si="246">OR(U28=61,U28=62,U28=63)</f>
        <v>0</v>
      </c>
      <c r="W28" s="280" t="b">
        <f t="shared" ref="W28:W29" si="247">OR(U28=51,U28=52)</f>
        <v>0</v>
      </c>
      <c r="X28" s="280" t="b">
        <f t="shared" ref="X28:X29" si="248">OR(U28=31,U28=41,U28=42,U28=53)</f>
        <v>0</v>
      </c>
      <c r="Y28" s="280" t="b">
        <f t="shared" ref="Y28:Y29" si="249">OR(U28=21,U28=32)</f>
        <v>0</v>
      </c>
      <c r="Z28" s="358" t="b">
        <f t="shared" ref="Z28:Z29" si="250">AND(V28=FALSE,W28=FALSE,X28=FALSE,Y28=FALSE)</f>
        <v>1</v>
      </c>
      <c r="AA28" s="359" t="str">
        <f>IF(COUNTA(E28:F28:H28)&lt;3,"",(IF(V28=TRUE,$V$3,IF(W28=TRUE,$W$3,IF(X28=TRUE,$X$3,IF(Y28=TRUE,$Y$3,"Non"))))))</f>
        <v>Non</v>
      </c>
      <c r="AB28" s="280" t="b">
        <f t="shared" ref="AB28:AB29" si="251">OR(U28=61,U28=62,U28=51,U28=52)</f>
        <v>0</v>
      </c>
      <c r="AC28" s="280" t="b">
        <f t="shared" ref="AC28:AC29" si="252">OR(U28=41,U28=42)</f>
        <v>0</v>
      </c>
      <c r="AD28" s="280" t="b">
        <f t="shared" ref="AD28:AD29" si="253">OR(U28=31,U28=32,U28=63,U28=64,U28=53,U28=54,)</f>
        <v>0</v>
      </c>
      <c r="AE28" s="280" t="b">
        <f t="shared" ref="AE28:AE29" si="254">OR(U28=21,U28=22,)</f>
        <v>0</v>
      </c>
      <c r="AF28" s="280" t="b">
        <f t="shared" ref="AF28:AF29" si="255">OR(U28=11,U28=12,U28=13,U28=23,)</f>
        <v>0</v>
      </c>
      <c r="AG28" s="283" t="str">
        <f>IF(COUNTA(E28:F28:H28)&lt;3,"",(IF(AB28=TRUE,$AB$3,IF(AC28=TRUE,$AC$3,IF(AD28=TRUE,$AD$3,IF(AE28=TRUE,$AE$3,IF(AF28=TRUE,$AF$3,"Aucune")))))))</f>
        <v>Aucune</v>
      </c>
      <c r="AH28" s="280" t="b">
        <f t="shared" si="23"/>
        <v>0</v>
      </c>
      <c r="AI28" s="280" t="b">
        <f t="shared" si="24"/>
        <v>0</v>
      </c>
      <c r="AJ28" s="280" t="b">
        <f t="shared" si="25"/>
        <v>0</v>
      </c>
      <c r="AK28" s="280" t="b">
        <f t="shared" si="26"/>
        <v>0</v>
      </c>
      <c r="AL28" s="280" t="b">
        <f t="shared" si="27"/>
        <v>0</v>
      </c>
      <c r="AM28" s="280" t="b">
        <f t="shared" si="28"/>
        <v>0</v>
      </c>
      <c r="AN28" s="280" t="b">
        <f t="shared" si="29"/>
        <v>0</v>
      </c>
      <c r="AO28" s="280" t="b">
        <f t="shared" si="30"/>
        <v>0</v>
      </c>
      <c r="AP28" s="280" t="b">
        <f t="shared" si="31"/>
        <v>0</v>
      </c>
      <c r="AQ28" s="280" t="b">
        <f t="shared" si="32"/>
        <v>0</v>
      </c>
      <c r="AR28" s="280" t="b">
        <f t="shared" si="33"/>
        <v>0</v>
      </c>
      <c r="AS28" s="280" t="b">
        <f t="shared" si="34"/>
        <v>0</v>
      </c>
      <c r="AT28" s="280" t="b">
        <f t="shared" si="35"/>
        <v>0</v>
      </c>
      <c r="AU28" s="280" t="b">
        <f t="shared" si="36"/>
        <v>0</v>
      </c>
      <c r="AV28" s="280" t="b">
        <f t="shared" si="37"/>
        <v>0</v>
      </c>
      <c r="AW28" s="280" t="b">
        <f t="shared" si="38"/>
        <v>0</v>
      </c>
      <c r="AX28" s="356" t="str">
        <f>IF(COUNTA(E28:F28:H28)&lt;3,"",(IF(AH28=TRUE,AH$3,IF(AI28=TRUE,AI$3,IF(AJ28=TRUE,AJ$3,IF(AK28=TRUE,AK$3,IF(AL28=TRUE,AL$3,IF(AM28=TRUE,AM$3,IF(AN28=TRUE,AN$3,IF(AO28=TRUE,AO$3,IF(AP28=TRUE,AP$3,IF(AQ28=TRUE,AQ$3,IF(AR28=TRUE,AR$3,IF(AS28=TRUE,AS$3,IF(AT28=TRUE,AT$3,IF(AU28=TRUE,AU$3,IF(AV28=TRUE,AV$3,IF(AW28=TRUE,AW$3,"Aucune"))))))))))))))))))</f>
        <v>Aucune</v>
      </c>
      <c r="AY28" s="531"/>
      <c r="AZ28" s="531"/>
      <c r="BA28" s="531"/>
      <c r="BB28" s="532"/>
      <c r="BC28" s="531"/>
      <c r="BD28" s="531"/>
      <c r="BE28" s="531"/>
      <c r="BF28" s="531"/>
      <c r="BG28" s="532"/>
      <c r="BH28" s="198">
        <f t="shared" ref="BH28:BH35" si="256">G28</f>
        <v>0</v>
      </c>
      <c r="BI28" s="80">
        <f>'ODD 6'!AY7</f>
        <v>0</v>
      </c>
      <c r="BJ28" s="34"/>
      <c r="BK28" s="34"/>
      <c r="BL28" s="227">
        <f t="shared" ref="BL28:BL35" si="257">I28</f>
        <v>0</v>
      </c>
      <c r="BM28" s="228">
        <f t="shared" ref="BM28:BM35" si="258">D28</f>
        <v>0</v>
      </c>
      <c r="BR28" s="123">
        <f t="shared" ref="BR28:BR29" si="259">IF(K28=0,1,0)</f>
        <v>1</v>
      </c>
      <c r="BS28" s="123">
        <f t="shared" ref="BS28:BS35" si="260">IF(L28=TRUE,1,0)</f>
        <v>0</v>
      </c>
      <c r="BT28" s="123">
        <f t="shared" ref="BT28:BT35" si="261">IF(M28=TRUE,1,0)</f>
        <v>0</v>
      </c>
      <c r="BU28" s="123">
        <f t="shared" ref="BU28:BU35" si="262">IF(N28=TRUE,1,0)</f>
        <v>0</v>
      </c>
      <c r="BV28" s="123">
        <f t="shared" ref="BV28:BV35" si="263">IF(O28=TRUE,1,0)</f>
        <v>0</v>
      </c>
      <c r="BW28" s="123">
        <f t="shared" ref="BW28:BW31" si="264">IF(P28=TRUE,1,0)</f>
        <v>0</v>
      </c>
      <c r="BX28" s="123">
        <f t="shared" ref="BX28:BX31" si="265">IF(Q28=TRUE,1,0)</f>
        <v>0</v>
      </c>
      <c r="BY28" s="123">
        <f t="shared" ref="BY28:BY29" si="266">IF(R28=TRUE,1,0)</f>
        <v>0</v>
      </c>
    </row>
    <row r="29" spans="1:77" s="122" customFormat="1" ht="114" customHeight="1">
      <c r="A29" s="121"/>
      <c r="B29" s="555">
        <v>6.2</v>
      </c>
      <c r="C29" s="437" t="s">
        <v>466</v>
      </c>
      <c r="D29" s="154">
        <f>'ODD 6'!E8</f>
        <v>0</v>
      </c>
      <c r="E29" s="89">
        <f>'ODD 6'!F8</f>
        <v>0</v>
      </c>
      <c r="F29" s="78">
        <f>'ODD 6'!G8</f>
        <v>0</v>
      </c>
      <c r="G29" s="78">
        <f>'ODD 6'!H8</f>
        <v>0</v>
      </c>
      <c r="H29" s="79">
        <f>'ODD 6'!I8</f>
        <v>0</v>
      </c>
      <c r="I29" s="79">
        <f>'ODD 6'!J8</f>
        <v>0</v>
      </c>
      <c r="J29" s="124">
        <f>S29</f>
        <v>0</v>
      </c>
      <c r="K29" s="280">
        <f t="shared" si="235"/>
        <v>0</v>
      </c>
      <c r="L29" s="280" t="b">
        <f t="shared" si="236"/>
        <v>0</v>
      </c>
      <c r="M29" s="280" t="b">
        <f t="shared" si="237"/>
        <v>0</v>
      </c>
      <c r="N29" s="280" t="b">
        <f t="shared" si="238"/>
        <v>0</v>
      </c>
      <c r="O29" s="280" t="b">
        <f t="shared" si="239"/>
        <v>0</v>
      </c>
      <c r="P29" s="280" t="b">
        <f t="shared" si="240"/>
        <v>0</v>
      </c>
      <c r="Q29" s="280" t="b">
        <f t="shared" si="241"/>
        <v>0</v>
      </c>
      <c r="R29" s="280" t="b">
        <f t="shared" si="242"/>
        <v>0</v>
      </c>
      <c r="S29" s="281">
        <f t="shared" si="243"/>
        <v>0</v>
      </c>
      <c r="T29" s="282">
        <f t="shared" si="244"/>
        <v>0</v>
      </c>
      <c r="U29" s="125">
        <f t="shared" si="245"/>
        <v>0</v>
      </c>
      <c r="V29" s="280" t="b">
        <f t="shared" si="246"/>
        <v>0</v>
      </c>
      <c r="W29" s="280" t="b">
        <f t="shared" si="247"/>
        <v>0</v>
      </c>
      <c r="X29" s="280" t="b">
        <f t="shared" si="248"/>
        <v>0</v>
      </c>
      <c r="Y29" s="280" t="b">
        <f t="shared" si="249"/>
        <v>0</v>
      </c>
      <c r="Z29" s="358" t="b">
        <f t="shared" si="250"/>
        <v>1</v>
      </c>
      <c r="AA29" s="359" t="str">
        <f>IF(COUNTA(E29:F29:H29)&lt;3,"",(IF(V29=TRUE,$V$3,IF(W29=TRUE,$W$3,IF(X29=TRUE,$X$3,IF(Y29=TRUE,$Y$3,"Non"))))))</f>
        <v>Non</v>
      </c>
      <c r="AB29" s="280" t="b">
        <f t="shared" si="251"/>
        <v>0</v>
      </c>
      <c r="AC29" s="280" t="b">
        <f t="shared" si="252"/>
        <v>0</v>
      </c>
      <c r="AD29" s="280" t="b">
        <f t="shared" si="253"/>
        <v>0</v>
      </c>
      <c r="AE29" s="280" t="b">
        <f t="shared" si="254"/>
        <v>0</v>
      </c>
      <c r="AF29" s="280" t="b">
        <f t="shared" si="255"/>
        <v>0</v>
      </c>
      <c r="AG29" s="283" t="str">
        <f>IF(COUNTA(E29:F29:H29)&lt;3,"",(IF(AB29=TRUE,$AB$3,IF(AC29=TRUE,$AC$3,IF(AD29=TRUE,$AD$3,IF(AE29=TRUE,$AE$3,IF(AF29=TRUE,$AF$3,"Aucune")))))))</f>
        <v>Aucune</v>
      </c>
      <c r="AH29" s="280" t="b">
        <f t="shared" si="23"/>
        <v>0</v>
      </c>
      <c r="AI29" s="280" t="b">
        <f t="shared" si="24"/>
        <v>0</v>
      </c>
      <c r="AJ29" s="280" t="b">
        <f t="shared" si="25"/>
        <v>0</v>
      </c>
      <c r="AK29" s="280" t="b">
        <f t="shared" si="26"/>
        <v>0</v>
      </c>
      <c r="AL29" s="280" t="b">
        <f t="shared" si="27"/>
        <v>0</v>
      </c>
      <c r="AM29" s="280" t="b">
        <f t="shared" si="28"/>
        <v>0</v>
      </c>
      <c r="AN29" s="280" t="b">
        <f t="shared" si="29"/>
        <v>0</v>
      </c>
      <c r="AO29" s="280" t="b">
        <f t="shared" si="30"/>
        <v>0</v>
      </c>
      <c r="AP29" s="280" t="b">
        <f t="shared" si="31"/>
        <v>0</v>
      </c>
      <c r="AQ29" s="280" t="b">
        <f t="shared" si="32"/>
        <v>0</v>
      </c>
      <c r="AR29" s="280" t="b">
        <f t="shared" si="33"/>
        <v>0</v>
      </c>
      <c r="AS29" s="280" t="b">
        <f t="shared" si="34"/>
        <v>0</v>
      </c>
      <c r="AT29" s="280" t="b">
        <f t="shared" si="35"/>
        <v>0</v>
      </c>
      <c r="AU29" s="280" t="b">
        <f t="shared" si="36"/>
        <v>0</v>
      </c>
      <c r="AV29" s="280" t="b">
        <f t="shared" si="37"/>
        <v>0</v>
      </c>
      <c r="AW29" s="280" t="b">
        <f t="shared" si="38"/>
        <v>0</v>
      </c>
      <c r="AX29" s="356" t="str">
        <f>IF(COUNTA(E29:F29:H29)&lt;3,"",(IF(AH29=TRUE,AH$3,IF(AI29=TRUE,AI$3,IF(AJ29=TRUE,AJ$3,IF(AK29=TRUE,AK$3,IF(AL29=TRUE,AL$3,IF(AM29=TRUE,AM$3,IF(AN29=TRUE,AN$3,IF(AO29=TRUE,AO$3,IF(AP29=TRUE,AP$3,IF(AQ29=TRUE,AQ$3,IF(AR29=TRUE,AR$3,IF(AS29=TRUE,AS$3,IF(AT29=TRUE,AT$3,IF(AU29=TRUE,AU$3,IF(AV29=TRUE,AV$3,IF(AW29=TRUE,AW$3,"Aucune"))))))))))))))))))</f>
        <v>Aucune</v>
      </c>
      <c r="AY29" s="531"/>
      <c r="AZ29" s="531"/>
      <c r="BA29" s="531"/>
      <c r="BB29" s="532"/>
      <c r="BC29" s="531"/>
      <c r="BD29" s="531"/>
      <c r="BE29" s="531"/>
      <c r="BF29" s="531"/>
      <c r="BG29" s="532"/>
      <c r="BH29" s="198">
        <f t="shared" si="256"/>
        <v>0</v>
      </c>
      <c r="BI29" s="80">
        <f>'ODD 6'!AY8</f>
        <v>0</v>
      </c>
      <c r="BJ29" s="34"/>
      <c r="BK29" s="34"/>
      <c r="BL29" s="227">
        <f t="shared" si="257"/>
        <v>0</v>
      </c>
      <c r="BM29" s="228">
        <f t="shared" si="258"/>
        <v>0</v>
      </c>
      <c r="BR29" s="123">
        <f t="shared" si="259"/>
        <v>1</v>
      </c>
      <c r="BS29" s="123">
        <f t="shared" si="260"/>
        <v>0</v>
      </c>
      <c r="BT29" s="123">
        <f t="shared" si="261"/>
        <v>0</v>
      </c>
      <c r="BU29" s="123">
        <f t="shared" si="262"/>
        <v>0</v>
      </c>
      <c r="BV29" s="123">
        <f t="shared" si="263"/>
        <v>0</v>
      </c>
      <c r="BW29" s="123">
        <f t="shared" si="264"/>
        <v>0</v>
      </c>
      <c r="BX29" s="123">
        <f t="shared" si="265"/>
        <v>0</v>
      </c>
      <c r="BY29" s="123">
        <f t="shared" si="266"/>
        <v>0</v>
      </c>
    </row>
    <row r="30" spans="1:77" s="122" customFormat="1" ht="114" customHeight="1">
      <c r="A30" s="121"/>
      <c r="B30" s="550" t="s">
        <v>467</v>
      </c>
      <c r="C30" s="437" t="s">
        <v>172</v>
      </c>
      <c r="D30" s="154">
        <f>'ODD 6'!E9</f>
        <v>0</v>
      </c>
      <c r="E30" s="89">
        <f>'ODD 6'!F9</f>
        <v>0</v>
      </c>
      <c r="F30" s="78">
        <f>'ODD 6'!G9</f>
        <v>0</v>
      </c>
      <c r="G30" s="78">
        <f>'ODD 6'!H9</f>
        <v>0</v>
      </c>
      <c r="H30" s="79">
        <f>'ODD 6'!I9</f>
        <v>0</v>
      </c>
      <c r="I30" s="79">
        <f>'ODD 6'!J9</f>
        <v>0</v>
      </c>
      <c r="J30" s="124">
        <f t="shared" ref="J30:J35" si="267">S30</f>
        <v>0</v>
      </c>
      <c r="K30" s="280">
        <f t="shared" ref="K30:K33" si="268">E30*10+F30</f>
        <v>0</v>
      </c>
      <c r="L30" s="280" t="b">
        <f t="shared" ref="L30:L33" si="269">OR(K30=31)</f>
        <v>0</v>
      </c>
      <c r="M30" s="280" t="b">
        <f t="shared" ref="M30:M33" si="270">OR(K30=21,K30=32)</f>
        <v>0</v>
      </c>
      <c r="N30" s="280" t="b">
        <f t="shared" ref="N30:N33" si="271">OR(K30=22,K30=33)</f>
        <v>0</v>
      </c>
      <c r="O30" s="280" t="b">
        <f t="shared" ref="O30:O33" si="272">OR(K30=11,K30=12)</f>
        <v>0</v>
      </c>
      <c r="P30" s="280" t="b">
        <f t="shared" ref="P30:P33" si="273">OR(K30=23,K30=34)</f>
        <v>0</v>
      </c>
      <c r="Q30" s="280" t="b">
        <f t="shared" ref="Q30:Q33" si="274">OR(K30=13,K30=14,K30=24)</f>
        <v>0</v>
      </c>
      <c r="R30" s="280" t="b">
        <f t="shared" ref="R30:R33" si="275">OR(K30=1,K30=2,K30=3,K30=4)</f>
        <v>0</v>
      </c>
      <c r="S30" s="281">
        <f t="shared" ref="S30:S33" si="276">IF(COUNTA(E30:F30)&lt;2,"",(IF(L30=TRUE,$L$3,IF(M30=TRUE,$M$3,IF(N30=TRUE,$N$3,IF(O30=TRUE,$O$3,IF(P30=TRUE,$P$3,IF(Q30=TRUE,$Q$3,IF(R30=TRUE,$R$3,0)))))))))</f>
        <v>0</v>
      </c>
      <c r="T30" s="282">
        <f t="shared" ref="T30:T33" si="277">IF(COUNTA(E30:F30)&lt;2,"",(IF(L30=TRUE,6,IF(M30=TRUE,5,IF(N30=TRUE,4,IF(O30=TRUE,3,IF(P30=TRUE,2,IF(Q30=TRUE,1,IF(R30=TRUE,0,0)))))))))</f>
        <v>0</v>
      </c>
      <c r="U30" s="125">
        <f t="shared" ref="U30:U33" si="278">T30*10+H30</f>
        <v>0</v>
      </c>
      <c r="V30" s="280" t="b">
        <f t="shared" ref="V30:V33" si="279">OR(U30=61,U30=62,U30=63)</f>
        <v>0</v>
      </c>
      <c r="W30" s="280" t="b">
        <f t="shared" ref="W30:W33" si="280">OR(U30=51,U30=52)</f>
        <v>0</v>
      </c>
      <c r="X30" s="280" t="b">
        <f t="shared" ref="X30:X33" si="281">OR(U30=31,U30=41,U30=42,U30=53)</f>
        <v>0</v>
      </c>
      <c r="Y30" s="280" t="b">
        <f t="shared" ref="Y30:Y33" si="282">OR(U30=21,U30=32)</f>
        <v>0</v>
      </c>
      <c r="Z30" s="358" t="b">
        <f t="shared" ref="Z30:Z33" si="283">AND(V30=FALSE,W30=FALSE,X30=FALSE,Y30=FALSE)</f>
        <v>1</v>
      </c>
      <c r="AA30" s="359" t="str">
        <f>IF(COUNTA(E30:F30:H30)&lt;3,"",(IF(V30=TRUE,$V$3,IF(W30=TRUE,$W$3,IF(X30=TRUE,$X$3,IF(Y30=TRUE,$Y$3,"Non"))))))</f>
        <v>Non</v>
      </c>
      <c r="AB30" s="280" t="b">
        <f t="shared" ref="AB30:AB33" si="284">OR(U30=61,U30=62,U30=51,U30=52)</f>
        <v>0</v>
      </c>
      <c r="AC30" s="280" t="b">
        <f t="shared" ref="AC30:AC33" si="285">OR(U30=41,U30=42)</f>
        <v>0</v>
      </c>
      <c r="AD30" s="280" t="b">
        <f t="shared" ref="AD30:AD33" si="286">OR(U30=31,U30=32,U30=63,U30=64,U30=53,U30=54,)</f>
        <v>0</v>
      </c>
      <c r="AE30" s="280" t="b">
        <f t="shared" ref="AE30:AE33" si="287">OR(U30=21,U30=22,)</f>
        <v>0</v>
      </c>
      <c r="AF30" s="280" t="b">
        <f t="shared" ref="AF30:AF33" si="288">OR(U30=11,U30=12,U30=13,U30=23,)</f>
        <v>0</v>
      </c>
      <c r="AG30" s="283" t="str">
        <f>IF(COUNTA(E30:F30:H30)&lt;3,"",(IF(AB30=TRUE,$AB$3,IF(AC30=TRUE,$AC$3,IF(AD30=TRUE,$AD$3,IF(AE30=TRUE,$AE$3,IF(AF30=TRUE,$AF$3,"Aucune")))))))</f>
        <v>Aucune</v>
      </c>
      <c r="AH30" s="280" t="b">
        <f t="shared" si="23"/>
        <v>0</v>
      </c>
      <c r="AI30" s="280" t="b">
        <f t="shared" si="24"/>
        <v>0</v>
      </c>
      <c r="AJ30" s="280" t="b">
        <f t="shared" si="25"/>
        <v>0</v>
      </c>
      <c r="AK30" s="280" t="b">
        <f t="shared" si="26"/>
        <v>0</v>
      </c>
      <c r="AL30" s="280" t="b">
        <f t="shared" si="27"/>
        <v>0</v>
      </c>
      <c r="AM30" s="280" t="b">
        <f t="shared" si="28"/>
        <v>0</v>
      </c>
      <c r="AN30" s="280" t="b">
        <f t="shared" si="29"/>
        <v>0</v>
      </c>
      <c r="AO30" s="280" t="b">
        <f t="shared" si="30"/>
        <v>0</v>
      </c>
      <c r="AP30" s="280" t="b">
        <f t="shared" si="31"/>
        <v>0</v>
      </c>
      <c r="AQ30" s="280" t="b">
        <f t="shared" si="32"/>
        <v>0</v>
      </c>
      <c r="AR30" s="280" t="b">
        <f t="shared" si="33"/>
        <v>0</v>
      </c>
      <c r="AS30" s="280" t="b">
        <f t="shared" si="34"/>
        <v>0</v>
      </c>
      <c r="AT30" s="280" t="b">
        <f t="shared" si="35"/>
        <v>0</v>
      </c>
      <c r="AU30" s="280" t="b">
        <f t="shared" si="36"/>
        <v>0</v>
      </c>
      <c r="AV30" s="280" t="b">
        <f t="shared" si="37"/>
        <v>0</v>
      </c>
      <c r="AW30" s="280" t="b">
        <f t="shared" si="38"/>
        <v>0</v>
      </c>
      <c r="AX30" s="356" t="str">
        <f>IF(COUNTA(E30:F30:H30)&lt;3,"",(IF(AH30=TRUE,AH$3,IF(AI30=TRUE,AI$3,IF(AJ30=TRUE,AJ$3,IF(AK30=TRUE,AK$3,IF(AL30=TRUE,AL$3,IF(AM30=TRUE,AM$3,IF(AN30=TRUE,AN$3,IF(AO30=TRUE,AO$3,IF(AP30=TRUE,AP$3,IF(AQ30=TRUE,AQ$3,IF(AR30=TRUE,AR$3,IF(AS30=TRUE,AS$3,IF(AT30=TRUE,AT$3,IF(AU30=TRUE,AU$3,IF(AV30=TRUE,AV$3,IF(AW30=TRUE,AW$3,"Aucune"))))))))))))))))))</f>
        <v>Aucune</v>
      </c>
      <c r="AY30" s="360" t="b">
        <f t="shared" ref="AY30:AY33" si="289">OR(U30=61,U30=62,U30=63,U30=51,U30=52,U30=53)</f>
        <v>0</v>
      </c>
      <c r="AZ30" s="280" t="b">
        <f t="shared" ref="AZ30:AZ33" si="290">OR(U30=41,U30=42,U30=43,U30=31,U30=32,U30=33)</f>
        <v>0</v>
      </c>
      <c r="BA30" s="280" t="b">
        <f t="shared" ref="BA30:BA33" si="291">OR(U30=21,U30=22,U30=23,U30=11,U30=12,U30=13)</f>
        <v>0</v>
      </c>
      <c r="BB30" s="283" t="str">
        <f>IF(COUNTA(E30:F30:H30)&lt;3,"",(IF(AY30=TRUE,$AY$3,IF(AZ30=TRUE,$AZ$3,IF(BA30=TRUE,$BA$3,"Aucune action requise")))))</f>
        <v>Aucune action requise</v>
      </c>
      <c r="BC30" s="280" t="b">
        <f t="shared" ref="BC30:BC33" si="292">OR(U30=61,U30=51,U30=41,U30=31,U30=21)</f>
        <v>0</v>
      </c>
      <c r="BD30" s="280" t="b">
        <f t="shared" ref="BD30:BD33" si="293">OR(U30=62,U30=52,U30=42,U30=32,U30=22,U30=63,U30=53)</f>
        <v>0</v>
      </c>
      <c r="BE30" s="280" t="b">
        <f t="shared" ref="BE30:BE33" si="294">OR(U30=43,U30=33,U30=23,U30=34,U30=24)</f>
        <v>0</v>
      </c>
      <c r="BF30" s="280" t="b">
        <f t="shared" ref="BF30:BF33" si="295">OR(U30=64,U30=54,U30=44)</f>
        <v>0</v>
      </c>
      <c r="BG30" s="386" t="str">
        <f>IF(COUNTA(E30:F30:H30)&lt;3,"",(IF(BC30=TRUE,$BC$3,IF(BD30=TRUE,$BD$3,IF(BE30=TRUE,$BE$3,IF(BF30=TRUE,$BF$3,"Aucun"))))))</f>
        <v>Aucun</v>
      </c>
      <c r="BH30" s="198">
        <f t="shared" si="256"/>
        <v>0</v>
      </c>
      <c r="BI30" s="80">
        <f>'ODD 6'!AY9</f>
        <v>0</v>
      </c>
      <c r="BJ30" s="34"/>
      <c r="BK30" s="149"/>
      <c r="BL30" s="227">
        <f t="shared" si="257"/>
        <v>0</v>
      </c>
      <c r="BM30" s="228">
        <f t="shared" si="258"/>
        <v>0</v>
      </c>
      <c r="BR30" s="123">
        <f t="shared" ref="BR30:BR33" si="296">IF(K30=0,1,0)</f>
        <v>1</v>
      </c>
      <c r="BS30" s="123">
        <f t="shared" si="260"/>
        <v>0</v>
      </c>
      <c r="BT30" s="123">
        <f t="shared" si="261"/>
        <v>0</v>
      </c>
      <c r="BU30" s="123">
        <f t="shared" si="262"/>
        <v>0</v>
      </c>
      <c r="BV30" s="123">
        <f t="shared" si="263"/>
        <v>0</v>
      </c>
      <c r="BW30" s="123">
        <f t="shared" si="264"/>
        <v>0</v>
      </c>
      <c r="BX30" s="123">
        <f t="shared" si="265"/>
        <v>0</v>
      </c>
      <c r="BY30" s="123">
        <f t="shared" ref="BW30:BY33" si="297">IF(R30=TRUE,1,0)</f>
        <v>0</v>
      </c>
    </row>
    <row r="31" spans="1:77" s="122" customFormat="1" ht="114" customHeight="1">
      <c r="A31" s="121"/>
      <c r="B31" s="550" t="s">
        <v>468</v>
      </c>
      <c r="C31" s="437" t="s">
        <v>174</v>
      </c>
      <c r="D31" s="154">
        <f>'ODD 6'!E10</f>
        <v>0</v>
      </c>
      <c r="E31" s="89">
        <f>'ODD 6'!F10</f>
        <v>0</v>
      </c>
      <c r="F31" s="78">
        <f>'ODD 6'!G10</f>
        <v>0</v>
      </c>
      <c r="G31" s="78">
        <f>'ODD 6'!H10</f>
        <v>0</v>
      </c>
      <c r="H31" s="79">
        <f>'ODD 6'!I10</f>
        <v>0</v>
      </c>
      <c r="I31" s="79">
        <f>'ODD 6'!J10</f>
        <v>0</v>
      </c>
      <c r="J31" s="124">
        <f t="shared" si="267"/>
        <v>0</v>
      </c>
      <c r="K31" s="280">
        <f t="shared" si="268"/>
        <v>0</v>
      </c>
      <c r="L31" s="280" t="b">
        <f t="shared" si="269"/>
        <v>0</v>
      </c>
      <c r="M31" s="280" t="b">
        <f t="shared" si="270"/>
        <v>0</v>
      </c>
      <c r="N31" s="280" t="b">
        <f t="shared" si="271"/>
        <v>0</v>
      </c>
      <c r="O31" s="280" t="b">
        <f t="shared" si="272"/>
        <v>0</v>
      </c>
      <c r="P31" s="280" t="b">
        <f t="shared" si="273"/>
        <v>0</v>
      </c>
      <c r="Q31" s="280" t="b">
        <f t="shared" si="274"/>
        <v>0</v>
      </c>
      <c r="R31" s="280" t="b">
        <f t="shared" si="275"/>
        <v>0</v>
      </c>
      <c r="S31" s="281">
        <f t="shared" si="276"/>
        <v>0</v>
      </c>
      <c r="T31" s="282">
        <f t="shared" si="277"/>
        <v>0</v>
      </c>
      <c r="U31" s="125">
        <f t="shared" si="278"/>
        <v>0</v>
      </c>
      <c r="V31" s="280" t="b">
        <f t="shared" si="279"/>
        <v>0</v>
      </c>
      <c r="W31" s="280" t="b">
        <f t="shared" si="280"/>
        <v>0</v>
      </c>
      <c r="X31" s="280" t="b">
        <f t="shared" si="281"/>
        <v>0</v>
      </c>
      <c r="Y31" s="280" t="b">
        <f t="shared" si="282"/>
        <v>0</v>
      </c>
      <c r="Z31" s="358" t="b">
        <f t="shared" si="283"/>
        <v>1</v>
      </c>
      <c r="AA31" s="359" t="str">
        <f>IF(COUNTA(E31:F31:H31)&lt;3,"",(IF(V31=TRUE,$V$3,IF(W31=TRUE,$W$3,IF(X31=TRUE,$X$3,IF(Y31=TRUE,$Y$3,"Non"))))))</f>
        <v>Non</v>
      </c>
      <c r="AB31" s="280" t="b">
        <f t="shared" si="284"/>
        <v>0</v>
      </c>
      <c r="AC31" s="280" t="b">
        <f t="shared" si="285"/>
        <v>0</v>
      </c>
      <c r="AD31" s="280" t="b">
        <f t="shared" si="286"/>
        <v>0</v>
      </c>
      <c r="AE31" s="280" t="b">
        <f t="shared" si="287"/>
        <v>0</v>
      </c>
      <c r="AF31" s="280" t="b">
        <f t="shared" si="288"/>
        <v>0</v>
      </c>
      <c r="AG31" s="283" t="str">
        <f>IF(COUNTA(E31:F31:H31)&lt;3,"",(IF(AB31=TRUE,$AB$3,IF(AC31=TRUE,$AC$3,IF(AD31=TRUE,$AD$3,IF(AE31=TRUE,$AE$3,IF(AF31=TRUE,$AF$3,"Aucune")))))))</f>
        <v>Aucune</v>
      </c>
      <c r="AH31" s="280" t="b">
        <f t="shared" si="23"/>
        <v>0</v>
      </c>
      <c r="AI31" s="280" t="b">
        <f t="shared" si="24"/>
        <v>0</v>
      </c>
      <c r="AJ31" s="280" t="b">
        <f t="shared" si="25"/>
        <v>0</v>
      </c>
      <c r="AK31" s="280" t="b">
        <f t="shared" si="26"/>
        <v>0</v>
      </c>
      <c r="AL31" s="280" t="b">
        <f t="shared" si="27"/>
        <v>0</v>
      </c>
      <c r="AM31" s="280" t="b">
        <f t="shared" si="28"/>
        <v>0</v>
      </c>
      <c r="AN31" s="280" t="b">
        <f t="shared" si="29"/>
        <v>0</v>
      </c>
      <c r="AO31" s="280" t="b">
        <f t="shared" si="30"/>
        <v>0</v>
      </c>
      <c r="AP31" s="280" t="b">
        <f t="shared" si="31"/>
        <v>0</v>
      </c>
      <c r="AQ31" s="280" t="b">
        <f t="shared" si="32"/>
        <v>0</v>
      </c>
      <c r="AR31" s="280" t="b">
        <f t="shared" si="33"/>
        <v>0</v>
      </c>
      <c r="AS31" s="280" t="b">
        <f t="shared" si="34"/>
        <v>0</v>
      </c>
      <c r="AT31" s="280" t="b">
        <f t="shared" si="35"/>
        <v>0</v>
      </c>
      <c r="AU31" s="280" t="b">
        <f t="shared" si="36"/>
        <v>0</v>
      </c>
      <c r="AV31" s="280" t="b">
        <f t="shared" si="37"/>
        <v>0</v>
      </c>
      <c r="AW31" s="280" t="b">
        <f t="shared" si="38"/>
        <v>0</v>
      </c>
      <c r="AX31" s="356" t="str">
        <f>IF(COUNTA(E31:F31:H31)&lt;3,"",(IF(AH31=TRUE,AH$3,IF(AI31=TRUE,AI$3,IF(AJ31=TRUE,AJ$3,IF(AK31=TRUE,AK$3,IF(AL31=TRUE,AL$3,IF(AM31=TRUE,AM$3,IF(AN31=TRUE,AN$3,IF(AO31=TRUE,AO$3,IF(AP31=TRUE,AP$3,IF(AQ31=TRUE,AQ$3,IF(AR31=TRUE,AR$3,IF(AS31=TRUE,AS$3,IF(AT31=TRUE,AT$3,IF(AU31=TRUE,AU$3,IF(AV31=TRUE,AV$3,IF(AW31=TRUE,AW$3,"Aucune"))))))))))))))))))</f>
        <v>Aucune</v>
      </c>
      <c r="AY31" s="360" t="b">
        <f t="shared" si="289"/>
        <v>0</v>
      </c>
      <c r="AZ31" s="280" t="b">
        <f t="shared" si="290"/>
        <v>0</v>
      </c>
      <c r="BA31" s="280" t="b">
        <f t="shared" si="291"/>
        <v>0</v>
      </c>
      <c r="BB31" s="283" t="str">
        <f>IF(COUNTA(E31:F31:H31)&lt;3,"",(IF(AY31=TRUE,$AY$3,IF(AZ31=TRUE,$AZ$3,IF(BA31=TRUE,$BA$3,"Aucune action requise")))))</f>
        <v>Aucune action requise</v>
      </c>
      <c r="BC31" s="280" t="b">
        <f t="shared" si="292"/>
        <v>0</v>
      </c>
      <c r="BD31" s="280" t="b">
        <f t="shared" si="293"/>
        <v>0</v>
      </c>
      <c r="BE31" s="280" t="b">
        <f t="shared" si="294"/>
        <v>0</v>
      </c>
      <c r="BF31" s="280" t="b">
        <f t="shared" si="295"/>
        <v>0</v>
      </c>
      <c r="BG31" s="386" t="str">
        <f>IF(COUNTA(E31:F31:H31)&lt;3,"",(IF(BC31=TRUE,$BC$3,IF(BD31=TRUE,$BD$3,IF(BE31=TRUE,$BE$3,IF(BF31=TRUE,$BF$3,"Aucun"))))))</f>
        <v>Aucun</v>
      </c>
      <c r="BH31" s="198">
        <f t="shared" si="256"/>
        <v>0</v>
      </c>
      <c r="BI31" s="80">
        <f>'ODD 6'!AY10</f>
        <v>0</v>
      </c>
      <c r="BJ31" s="34"/>
      <c r="BK31" s="149"/>
      <c r="BL31" s="227">
        <f t="shared" si="257"/>
        <v>0</v>
      </c>
      <c r="BM31" s="228">
        <f t="shared" si="258"/>
        <v>0</v>
      </c>
      <c r="BR31" s="123">
        <f t="shared" si="296"/>
        <v>1</v>
      </c>
      <c r="BS31" s="123">
        <f t="shared" si="260"/>
        <v>0</v>
      </c>
      <c r="BT31" s="123">
        <f t="shared" si="261"/>
        <v>0</v>
      </c>
      <c r="BU31" s="123">
        <f t="shared" si="262"/>
        <v>0</v>
      </c>
      <c r="BV31" s="123">
        <f t="shared" si="263"/>
        <v>0</v>
      </c>
      <c r="BW31" s="123">
        <f t="shared" si="264"/>
        <v>0</v>
      </c>
      <c r="BX31" s="123">
        <f t="shared" si="265"/>
        <v>0</v>
      </c>
      <c r="BY31" s="123">
        <f t="shared" si="297"/>
        <v>0</v>
      </c>
    </row>
    <row r="32" spans="1:77" s="122" customFormat="1" ht="114" customHeight="1">
      <c r="A32" s="121"/>
      <c r="B32" s="550" t="s">
        <v>469</v>
      </c>
      <c r="C32" s="437" t="s">
        <v>176</v>
      </c>
      <c r="D32" s="154">
        <f>'ODD 6'!E11</f>
        <v>0</v>
      </c>
      <c r="E32" s="89">
        <f>'ODD 6'!F11</f>
        <v>0</v>
      </c>
      <c r="F32" s="78">
        <f>'ODD 6'!G11</f>
        <v>0</v>
      </c>
      <c r="G32" s="78">
        <f>'ODD 6'!H11</f>
        <v>0</v>
      </c>
      <c r="H32" s="79">
        <f>'ODD 6'!I11</f>
        <v>0</v>
      </c>
      <c r="I32" s="79">
        <f>'ODD 6'!J11</f>
        <v>0</v>
      </c>
      <c r="J32" s="124">
        <f t="shared" si="267"/>
        <v>0</v>
      </c>
      <c r="K32" s="280">
        <f t="shared" si="268"/>
        <v>0</v>
      </c>
      <c r="L32" s="280" t="b">
        <f t="shared" si="269"/>
        <v>0</v>
      </c>
      <c r="M32" s="280" t="b">
        <f t="shared" si="270"/>
        <v>0</v>
      </c>
      <c r="N32" s="280" t="b">
        <f t="shared" si="271"/>
        <v>0</v>
      </c>
      <c r="O32" s="280" t="b">
        <f t="shared" si="272"/>
        <v>0</v>
      </c>
      <c r="P32" s="280" t="b">
        <f t="shared" si="273"/>
        <v>0</v>
      </c>
      <c r="Q32" s="280" t="b">
        <f t="shared" si="274"/>
        <v>0</v>
      </c>
      <c r="R32" s="280" t="b">
        <f t="shared" si="275"/>
        <v>0</v>
      </c>
      <c r="S32" s="281">
        <f t="shared" si="276"/>
        <v>0</v>
      </c>
      <c r="T32" s="282">
        <f t="shared" si="277"/>
        <v>0</v>
      </c>
      <c r="U32" s="125">
        <f t="shared" si="278"/>
        <v>0</v>
      </c>
      <c r="V32" s="280" t="b">
        <f t="shared" si="279"/>
        <v>0</v>
      </c>
      <c r="W32" s="280" t="b">
        <f t="shared" si="280"/>
        <v>0</v>
      </c>
      <c r="X32" s="280" t="b">
        <f t="shared" si="281"/>
        <v>0</v>
      </c>
      <c r="Y32" s="280" t="b">
        <f t="shared" si="282"/>
        <v>0</v>
      </c>
      <c r="Z32" s="358" t="b">
        <f t="shared" si="283"/>
        <v>1</v>
      </c>
      <c r="AA32" s="359" t="str">
        <f>IF(COUNTA(E32:F32:H32)&lt;3,"",(IF(V32=TRUE,$V$3,IF(W32=TRUE,$W$3,IF(X32=TRUE,$X$3,IF(Y32=TRUE,$Y$3,"Non"))))))</f>
        <v>Non</v>
      </c>
      <c r="AB32" s="280" t="b">
        <f t="shared" si="284"/>
        <v>0</v>
      </c>
      <c r="AC32" s="280" t="b">
        <f t="shared" si="285"/>
        <v>0</v>
      </c>
      <c r="AD32" s="280" t="b">
        <f t="shared" si="286"/>
        <v>0</v>
      </c>
      <c r="AE32" s="280" t="b">
        <f t="shared" si="287"/>
        <v>0</v>
      </c>
      <c r="AF32" s="280" t="b">
        <f t="shared" si="288"/>
        <v>0</v>
      </c>
      <c r="AG32" s="283" t="str">
        <f>IF(COUNTA(E32:F32:H32)&lt;3,"",(IF(AB32=TRUE,$AB$3,IF(AC32=TRUE,$AC$3,IF(AD32=TRUE,$AD$3,IF(AE32=TRUE,$AE$3,IF(AF32=TRUE,$AF$3,"Aucune")))))))</f>
        <v>Aucune</v>
      </c>
      <c r="AH32" s="280" t="b">
        <f t="shared" si="23"/>
        <v>0</v>
      </c>
      <c r="AI32" s="280" t="b">
        <f t="shared" si="24"/>
        <v>0</v>
      </c>
      <c r="AJ32" s="280" t="b">
        <f t="shared" si="25"/>
        <v>0</v>
      </c>
      <c r="AK32" s="280" t="b">
        <f t="shared" si="26"/>
        <v>0</v>
      </c>
      <c r="AL32" s="280" t="b">
        <f t="shared" si="27"/>
        <v>0</v>
      </c>
      <c r="AM32" s="280" t="b">
        <f t="shared" si="28"/>
        <v>0</v>
      </c>
      <c r="AN32" s="280" t="b">
        <f t="shared" si="29"/>
        <v>0</v>
      </c>
      <c r="AO32" s="280" t="b">
        <f t="shared" si="30"/>
        <v>0</v>
      </c>
      <c r="AP32" s="280" t="b">
        <f t="shared" si="31"/>
        <v>0</v>
      </c>
      <c r="AQ32" s="280" t="b">
        <f t="shared" si="32"/>
        <v>0</v>
      </c>
      <c r="AR32" s="280" t="b">
        <f t="shared" si="33"/>
        <v>0</v>
      </c>
      <c r="AS32" s="280" t="b">
        <f t="shared" si="34"/>
        <v>0</v>
      </c>
      <c r="AT32" s="280" t="b">
        <f t="shared" si="35"/>
        <v>0</v>
      </c>
      <c r="AU32" s="280" t="b">
        <f t="shared" si="36"/>
        <v>0</v>
      </c>
      <c r="AV32" s="280" t="b">
        <f t="shared" si="37"/>
        <v>0</v>
      </c>
      <c r="AW32" s="280" t="b">
        <f t="shared" si="38"/>
        <v>0</v>
      </c>
      <c r="AX32" s="356" t="str">
        <f>IF(COUNTA(E32:F32:H32)&lt;3,"",(IF(AH32=TRUE,AH$3,IF(AI32=TRUE,AI$3,IF(AJ32=TRUE,AJ$3,IF(AK32=TRUE,AK$3,IF(AL32=TRUE,AL$3,IF(AM32=TRUE,AM$3,IF(AN32=TRUE,AN$3,IF(AO32=TRUE,AO$3,IF(AP32=TRUE,AP$3,IF(AQ32=TRUE,AQ$3,IF(AR32=TRUE,AR$3,IF(AS32=TRUE,AS$3,IF(AT32=TRUE,AT$3,IF(AU32=TRUE,AU$3,IF(AV32=TRUE,AV$3,IF(AW32=TRUE,AW$3,"Aucune"))))))))))))))))))</f>
        <v>Aucune</v>
      </c>
      <c r="AY32" s="360" t="b">
        <f t="shared" si="289"/>
        <v>0</v>
      </c>
      <c r="AZ32" s="280" t="b">
        <f t="shared" si="290"/>
        <v>0</v>
      </c>
      <c r="BA32" s="280" t="b">
        <f t="shared" si="291"/>
        <v>0</v>
      </c>
      <c r="BB32" s="283" t="str">
        <f>IF(COUNTA(E32:F32:H32)&lt;3,"",(IF(AY32=TRUE,$AY$3,IF(AZ32=TRUE,$AZ$3,IF(BA32=TRUE,$BA$3,"Aucune action requise")))))</f>
        <v>Aucune action requise</v>
      </c>
      <c r="BC32" s="280" t="b">
        <f t="shared" si="292"/>
        <v>0</v>
      </c>
      <c r="BD32" s="280" t="b">
        <f t="shared" si="293"/>
        <v>0</v>
      </c>
      <c r="BE32" s="280" t="b">
        <f t="shared" si="294"/>
        <v>0</v>
      </c>
      <c r="BF32" s="280" t="b">
        <f t="shared" si="295"/>
        <v>0</v>
      </c>
      <c r="BG32" s="386" t="str">
        <f>IF(COUNTA(E32:F32:H32)&lt;3,"",(IF(BC32=TRUE,$BC$3,IF(BD32=TRUE,$BD$3,IF(BE32=TRUE,$BE$3,IF(BF32=TRUE,$BF$3,"Aucun"))))))</f>
        <v>Aucun</v>
      </c>
      <c r="BH32" s="198">
        <f t="shared" si="256"/>
        <v>0</v>
      </c>
      <c r="BI32" s="80">
        <f>'ODD 6'!AY11</f>
        <v>0</v>
      </c>
      <c r="BJ32" s="34"/>
      <c r="BK32" s="149"/>
      <c r="BL32" s="227">
        <f t="shared" si="257"/>
        <v>0</v>
      </c>
      <c r="BM32" s="228">
        <f t="shared" si="258"/>
        <v>0</v>
      </c>
      <c r="BR32" s="123">
        <f t="shared" si="296"/>
        <v>1</v>
      </c>
      <c r="BS32" s="123">
        <f t="shared" si="260"/>
        <v>0</v>
      </c>
      <c r="BT32" s="123">
        <f t="shared" si="261"/>
        <v>0</v>
      </c>
      <c r="BU32" s="123">
        <f t="shared" si="262"/>
        <v>0</v>
      </c>
      <c r="BV32" s="123">
        <f t="shared" si="263"/>
        <v>0</v>
      </c>
      <c r="BW32" s="123">
        <f t="shared" si="297"/>
        <v>0</v>
      </c>
      <c r="BX32" s="123">
        <f t="shared" si="297"/>
        <v>0</v>
      </c>
      <c r="BY32" s="123">
        <f t="shared" si="297"/>
        <v>0</v>
      </c>
    </row>
    <row r="33" spans="1:77" s="122" customFormat="1" ht="114" customHeight="1" thickBot="1">
      <c r="A33" s="121"/>
      <c r="B33" s="554" t="s">
        <v>470</v>
      </c>
      <c r="C33" s="437" t="s">
        <v>178</v>
      </c>
      <c r="D33" s="154">
        <f>'ODD 6'!E12</f>
        <v>0</v>
      </c>
      <c r="E33" s="89">
        <f>'ODD 6'!F12</f>
        <v>0</v>
      </c>
      <c r="F33" s="78">
        <f>'ODD 6'!G12</f>
        <v>0</v>
      </c>
      <c r="G33" s="78">
        <f>'ODD 6'!H12</f>
        <v>0</v>
      </c>
      <c r="H33" s="79">
        <f>'ODD 6'!I12</f>
        <v>0</v>
      </c>
      <c r="I33" s="79">
        <f>'ODD 6'!J12</f>
        <v>0</v>
      </c>
      <c r="J33" s="137">
        <f t="shared" si="267"/>
        <v>0</v>
      </c>
      <c r="K33" s="337">
        <f t="shared" si="268"/>
        <v>0</v>
      </c>
      <c r="L33" s="337" t="b">
        <f t="shared" si="269"/>
        <v>0</v>
      </c>
      <c r="M33" s="337" t="b">
        <f t="shared" si="270"/>
        <v>0</v>
      </c>
      <c r="N33" s="337" t="b">
        <f t="shared" si="271"/>
        <v>0</v>
      </c>
      <c r="O33" s="337" t="b">
        <f t="shared" si="272"/>
        <v>0</v>
      </c>
      <c r="P33" s="337" t="b">
        <f t="shared" si="273"/>
        <v>0</v>
      </c>
      <c r="Q33" s="337" t="b">
        <f t="shared" si="274"/>
        <v>0</v>
      </c>
      <c r="R33" s="337" t="b">
        <f t="shared" si="275"/>
        <v>0</v>
      </c>
      <c r="S33" s="338">
        <f t="shared" si="276"/>
        <v>0</v>
      </c>
      <c r="T33" s="339">
        <f t="shared" si="277"/>
        <v>0</v>
      </c>
      <c r="U33" s="138">
        <f t="shared" si="278"/>
        <v>0</v>
      </c>
      <c r="V33" s="337" t="b">
        <f t="shared" si="279"/>
        <v>0</v>
      </c>
      <c r="W33" s="337" t="b">
        <f t="shared" si="280"/>
        <v>0</v>
      </c>
      <c r="X33" s="337" t="b">
        <f t="shared" si="281"/>
        <v>0</v>
      </c>
      <c r="Y33" s="337" t="b">
        <f t="shared" si="282"/>
        <v>0</v>
      </c>
      <c r="Z33" s="361" t="b">
        <f t="shared" si="283"/>
        <v>1</v>
      </c>
      <c r="AA33" s="362" t="str">
        <f>IF(COUNTA(E33:F33:H33)&lt;3,"",(IF(V33=TRUE,$V$3,IF(W33=TRUE,$W$3,IF(X33=TRUE,$X$3,IF(Y33=TRUE,$Y$3,"Non"))))))</f>
        <v>Non</v>
      </c>
      <c r="AB33" s="337" t="b">
        <f t="shared" si="284"/>
        <v>0</v>
      </c>
      <c r="AC33" s="337" t="b">
        <f t="shared" si="285"/>
        <v>0</v>
      </c>
      <c r="AD33" s="337" t="b">
        <f t="shared" si="286"/>
        <v>0</v>
      </c>
      <c r="AE33" s="337" t="b">
        <f t="shared" si="287"/>
        <v>0</v>
      </c>
      <c r="AF33" s="337" t="b">
        <f t="shared" si="288"/>
        <v>0</v>
      </c>
      <c r="AG33" s="340" t="str">
        <f>IF(COUNTA(E33:F33:H33)&lt;3,"",(IF(AB33=TRUE,$AB$3,IF(AC33=TRUE,$AC$3,IF(AD33=TRUE,$AD$3,IF(AE33=TRUE,$AE$3,IF(AF33=TRUE,$AF$3,"Aucune")))))))</f>
        <v>Aucune</v>
      </c>
      <c r="AH33" s="337" t="b">
        <f t="shared" si="23"/>
        <v>0</v>
      </c>
      <c r="AI33" s="337" t="b">
        <f t="shared" si="24"/>
        <v>0</v>
      </c>
      <c r="AJ33" s="337" t="b">
        <f t="shared" si="25"/>
        <v>0</v>
      </c>
      <c r="AK33" s="337" t="b">
        <f t="shared" si="26"/>
        <v>0</v>
      </c>
      <c r="AL33" s="337" t="b">
        <f t="shared" si="27"/>
        <v>0</v>
      </c>
      <c r="AM33" s="337" t="b">
        <f t="shared" si="28"/>
        <v>0</v>
      </c>
      <c r="AN33" s="337" t="b">
        <f t="shared" si="29"/>
        <v>0</v>
      </c>
      <c r="AO33" s="337" t="b">
        <f t="shared" si="30"/>
        <v>0</v>
      </c>
      <c r="AP33" s="337" t="b">
        <f t="shared" si="31"/>
        <v>0</v>
      </c>
      <c r="AQ33" s="337" t="b">
        <f t="shared" si="32"/>
        <v>0</v>
      </c>
      <c r="AR33" s="337" t="b">
        <f t="shared" si="33"/>
        <v>0</v>
      </c>
      <c r="AS33" s="337" t="b">
        <f t="shared" si="34"/>
        <v>0</v>
      </c>
      <c r="AT33" s="337" t="b">
        <f t="shared" si="35"/>
        <v>0</v>
      </c>
      <c r="AU33" s="337" t="b">
        <f t="shared" si="36"/>
        <v>0</v>
      </c>
      <c r="AV33" s="337" t="b">
        <f t="shared" si="37"/>
        <v>0</v>
      </c>
      <c r="AW33" s="337" t="b">
        <f t="shared" si="38"/>
        <v>0</v>
      </c>
      <c r="AX33" s="363" t="str">
        <f>IF(COUNTA(E33:F33:H33)&lt;3,"",(IF(AH33=TRUE,AH$3,IF(AI33=TRUE,AI$3,IF(AJ33=TRUE,AJ$3,IF(AK33=TRUE,AK$3,IF(AL33=TRUE,AL$3,IF(AM33=TRUE,AM$3,IF(AN33=TRUE,AN$3,IF(AO33=TRUE,AO$3,IF(AP33=TRUE,AP$3,IF(AQ33=TRUE,AQ$3,IF(AR33=TRUE,AR$3,IF(AS33=TRUE,AS$3,IF(AT33=TRUE,AT$3,IF(AU33=TRUE,AU$3,IF(AV33=TRUE,AV$3,IF(AW33=TRUE,AW$3,"Aucune"))))))))))))))))))</f>
        <v>Aucune</v>
      </c>
      <c r="AY33" s="388" t="b">
        <f t="shared" si="289"/>
        <v>0</v>
      </c>
      <c r="AZ33" s="337" t="b">
        <f t="shared" si="290"/>
        <v>0</v>
      </c>
      <c r="BA33" s="337" t="b">
        <f t="shared" si="291"/>
        <v>0</v>
      </c>
      <c r="BB33" s="340" t="str">
        <f>IF(COUNTA(E33:F33:H33)&lt;3,"",(IF(AY33=TRUE,$AY$3,IF(AZ33=TRUE,$AZ$3,IF(BA33=TRUE,$BA$3,"Aucune action requise")))))</f>
        <v>Aucune action requise</v>
      </c>
      <c r="BC33" s="337" t="b">
        <f t="shared" si="292"/>
        <v>0</v>
      </c>
      <c r="BD33" s="337" t="b">
        <f t="shared" si="293"/>
        <v>0</v>
      </c>
      <c r="BE33" s="337" t="b">
        <f t="shared" si="294"/>
        <v>0</v>
      </c>
      <c r="BF33" s="337" t="b">
        <f t="shared" si="295"/>
        <v>0</v>
      </c>
      <c r="BG33" s="389" t="str">
        <f>IF(COUNTA(E33:F33:H33)&lt;3,"",(IF(BC33=TRUE,$BC$3,IF(BD33=TRUE,$BD$3,IF(BE33=TRUE,$BE$3,IF(BF33=TRUE,$BF$3,"Aucun"))))))</f>
        <v>Aucun</v>
      </c>
      <c r="BH33" s="198">
        <f t="shared" si="256"/>
        <v>0</v>
      </c>
      <c r="BI33" s="80">
        <f>'ODD 6'!AY12</f>
        <v>0</v>
      </c>
      <c r="BJ33" s="47"/>
      <c r="BK33" s="151"/>
      <c r="BL33" s="236">
        <f t="shared" si="257"/>
        <v>0</v>
      </c>
      <c r="BM33" s="237">
        <f t="shared" si="258"/>
        <v>0</v>
      </c>
      <c r="BR33" s="123">
        <f t="shared" si="296"/>
        <v>1</v>
      </c>
      <c r="BS33" s="123">
        <f t="shared" si="260"/>
        <v>0</v>
      </c>
      <c r="BT33" s="123">
        <f t="shared" si="261"/>
        <v>0</v>
      </c>
      <c r="BU33" s="123">
        <f t="shared" si="262"/>
        <v>0</v>
      </c>
      <c r="BV33" s="123">
        <f t="shared" si="263"/>
        <v>0</v>
      </c>
      <c r="BW33" s="123">
        <f t="shared" si="297"/>
        <v>0</v>
      </c>
      <c r="BX33" s="123">
        <f t="shared" si="297"/>
        <v>0</v>
      </c>
      <c r="BY33" s="123">
        <f t="shared" si="297"/>
        <v>0</v>
      </c>
    </row>
    <row r="34" spans="1:77" s="122" customFormat="1" ht="114" customHeight="1" thickBot="1">
      <c r="A34" s="121"/>
      <c r="B34" s="556" t="s">
        <v>179</v>
      </c>
      <c r="C34" s="437" t="s">
        <v>181</v>
      </c>
      <c r="D34" s="154">
        <f>'ODD 6'!E13</f>
        <v>0</v>
      </c>
      <c r="E34" s="89">
        <f>'ODD 6'!F13</f>
        <v>0</v>
      </c>
      <c r="F34" s="78">
        <f>'ODD 6'!G13</f>
        <v>0</v>
      </c>
      <c r="G34" s="78">
        <f>'ODD 6'!H13</f>
        <v>0</v>
      </c>
      <c r="H34" s="79">
        <f>'ODD 6'!I13</f>
        <v>0</v>
      </c>
      <c r="I34" s="79">
        <f>'ODD 6'!J13</f>
        <v>0</v>
      </c>
      <c r="J34" s="137">
        <f t="shared" si="267"/>
        <v>0</v>
      </c>
      <c r="K34" s="280">
        <f t="shared" ref="K34:K35" si="298">E34*10+F34</f>
        <v>0</v>
      </c>
      <c r="L34" s="280" t="b">
        <f t="shared" ref="L34:L35" si="299">OR(K34=31)</f>
        <v>0</v>
      </c>
      <c r="M34" s="280" t="b">
        <f t="shared" ref="M34:M35" si="300">OR(K34=21,K34=32)</f>
        <v>0</v>
      </c>
      <c r="N34" s="280" t="b">
        <f t="shared" ref="N34:N35" si="301">OR(K34=22,K34=33)</f>
        <v>0</v>
      </c>
      <c r="O34" s="280" t="b">
        <f t="shared" ref="O34:O35" si="302">OR(K34=11,K34=12)</f>
        <v>0</v>
      </c>
      <c r="P34" s="280" t="b">
        <f t="shared" ref="P34:P35" si="303">OR(K34=23,K34=34)</f>
        <v>0</v>
      </c>
      <c r="Q34" s="280" t="b">
        <f t="shared" ref="Q34:Q35" si="304">OR(K34=13,K34=14,K34=24)</f>
        <v>0</v>
      </c>
      <c r="R34" s="280" t="b">
        <f t="shared" ref="R34:R35" si="305">OR(K34=1,K34=2,K34=3,K34=4)</f>
        <v>0</v>
      </c>
      <c r="S34" s="281">
        <f t="shared" ref="S34:S35" si="306">IF(COUNTA(E34:F34)&lt;2,"",(IF(L34=TRUE,$L$3,IF(M34=TRUE,$M$3,IF(N34=TRUE,$N$3,IF(O34=TRUE,$O$3,IF(P34=TRUE,$P$3,IF(Q34=TRUE,$Q$3,IF(R34=TRUE,$R$3,0)))))))))</f>
        <v>0</v>
      </c>
      <c r="T34" s="282">
        <f t="shared" ref="T34:T35" si="307">IF(COUNTA(E34:F34)&lt;2,"",(IF(L34=TRUE,6,IF(M34=TRUE,5,IF(N34=TRUE,4,IF(O34=TRUE,3,IF(P34=TRUE,2,IF(Q34=TRUE,1,IF(R34=TRUE,0,0)))))))))</f>
        <v>0</v>
      </c>
      <c r="U34" s="125">
        <f t="shared" ref="U34:U35" si="308">T34*10+H34</f>
        <v>0</v>
      </c>
      <c r="V34" s="280" t="b">
        <f t="shared" ref="V34:V35" si="309">OR(U34=61,U34=62,U34=63)</f>
        <v>0</v>
      </c>
      <c r="W34" s="280" t="b">
        <f t="shared" ref="W34:W35" si="310">OR(U34=51,U34=52)</f>
        <v>0</v>
      </c>
      <c r="X34" s="280" t="b">
        <f t="shared" ref="X34:X35" si="311">OR(U34=31,U34=41,U34=42,U34=53)</f>
        <v>0</v>
      </c>
      <c r="Y34" s="280" t="b">
        <f t="shared" ref="Y34:Y35" si="312">OR(U34=21,U34=32)</f>
        <v>0</v>
      </c>
      <c r="Z34" s="358" t="b">
        <f t="shared" ref="Z34:Z35" si="313">AND(V34=FALSE,W34=FALSE,X34=FALSE,Y34=FALSE)</f>
        <v>1</v>
      </c>
      <c r="AA34" s="359" t="str">
        <f>IF(COUNTA(E34:F34:H34)&lt;3,"",(IF(V34=TRUE,$V$3,IF(W34=TRUE,$W$3,IF(X34=TRUE,$X$3,IF(Y34=TRUE,$Y$3,"Non"))))))</f>
        <v>Non</v>
      </c>
      <c r="AB34" s="280" t="b">
        <f t="shared" ref="AB34:AB35" si="314">OR(U34=61,U34=62,U34=51,U34=52)</f>
        <v>0</v>
      </c>
      <c r="AC34" s="280" t="b">
        <f t="shared" ref="AC34:AC35" si="315">OR(U34=41,U34=42)</f>
        <v>0</v>
      </c>
      <c r="AD34" s="280" t="b">
        <f t="shared" ref="AD34:AD35" si="316">OR(U34=31,U34=32,U34=63,U34=64,U34=53,U34=54,)</f>
        <v>0</v>
      </c>
      <c r="AE34" s="280" t="b">
        <f t="shared" ref="AE34:AE35" si="317">OR(U34=21,U34=22,)</f>
        <v>0</v>
      </c>
      <c r="AF34" s="280" t="b">
        <f t="shared" ref="AF34:AF35" si="318">OR(U34=11,U34=12,U34=13,U34=23,)</f>
        <v>0</v>
      </c>
      <c r="AG34" s="283" t="str">
        <f>IF(COUNTA(E34:F34:H34)&lt;3,"",(IF(AB34=TRUE,$AB$3,IF(AC34=TRUE,$AC$3,IF(AD34=TRUE,$AD$3,IF(AE34=TRUE,$AE$3,IF(AF34=TRUE,$AF$3,"Aucune")))))))</f>
        <v>Aucune</v>
      </c>
      <c r="AH34" s="280" t="b">
        <f t="shared" si="23"/>
        <v>0</v>
      </c>
      <c r="AI34" s="280" t="b">
        <f t="shared" si="24"/>
        <v>0</v>
      </c>
      <c r="AJ34" s="280" t="b">
        <f t="shared" si="25"/>
        <v>0</v>
      </c>
      <c r="AK34" s="280" t="b">
        <f t="shared" si="26"/>
        <v>0</v>
      </c>
      <c r="AL34" s="280" t="b">
        <f t="shared" si="27"/>
        <v>0</v>
      </c>
      <c r="AM34" s="280" t="b">
        <f t="shared" si="28"/>
        <v>0</v>
      </c>
      <c r="AN34" s="280" t="b">
        <f t="shared" si="29"/>
        <v>0</v>
      </c>
      <c r="AO34" s="280" t="b">
        <f t="shared" si="30"/>
        <v>0</v>
      </c>
      <c r="AP34" s="280" t="b">
        <f t="shared" si="31"/>
        <v>0</v>
      </c>
      <c r="AQ34" s="280" t="b">
        <f t="shared" si="32"/>
        <v>0</v>
      </c>
      <c r="AR34" s="280" t="b">
        <f t="shared" si="33"/>
        <v>0</v>
      </c>
      <c r="AS34" s="280" t="b">
        <f t="shared" si="34"/>
        <v>0</v>
      </c>
      <c r="AT34" s="280" t="b">
        <f t="shared" si="35"/>
        <v>0</v>
      </c>
      <c r="AU34" s="280" t="b">
        <f t="shared" si="36"/>
        <v>0</v>
      </c>
      <c r="AV34" s="280" t="b">
        <f t="shared" si="37"/>
        <v>0</v>
      </c>
      <c r="AW34" s="280" t="b">
        <f t="shared" si="38"/>
        <v>0</v>
      </c>
      <c r="AX34" s="356" t="str">
        <f>IF(COUNTA(E34:F34:H34)&lt;3,"",(IF(AH34=TRUE,AH$3,IF(AI34=TRUE,AI$3,IF(AJ34=TRUE,AJ$3,IF(AK34=TRUE,AK$3,IF(AL34=TRUE,AL$3,IF(AM34=TRUE,AM$3,IF(AN34=TRUE,AN$3,IF(AO34=TRUE,AO$3,IF(AP34=TRUE,AP$3,IF(AQ34=TRUE,AQ$3,IF(AR34=TRUE,AR$3,IF(AS34=TRUE,AS$3,IF(AT34=TRUE,AT$3,IF(AU34=TRUE,AU$3,IF(AV34=TRUE,AV$3,IF(AW34=TRUE,AW$3,"Aucune"))))))))))))))))))</f>
        <v>Aucune</v>
      </c>
      <c r="AY34" s="531"/>
      <c r="AZ34" s="531"/>
      <c r="BA34" s="531"/>
      <c r="BB34" s="532"/>
      <c r="BC34" s="531"/>
      <c r="BD34" s="531"/>
      <c r="BE34" s="531"/>
      <c r="BF34" s="531"/>
      <c r="BG34" s="532"/>
      <c r="BH34" s="198">
        <f t="shared" si="256"/>
        <v>0</v>
      </c>
      <c r="BI34" s="80">
        <f>'ODD 6'!AY13</f>
        <v>0</v>
      </c>
      <c r="BJ34" s="47"/>
      <c r="BK34" s="151"/>
      <c r="BL34" s="236">
        <f t="shared" si="257"/>
        <v>0</v>
      </c>
      <c r="BM34" s="237">
        <f t="shared" si="258"/>
        <v>0</v>
      </c>
      <c r="BR34" s="123">
        <f t="shared" ref="BR34:BR35" si="319">IF(K34=0,1,0)</f>
        <v>1</v>
      </c>
      <c r="BS34" s="123">
        <f t="shared" si="260"/>
        <v>0</v>
      </c>
      <c r="BT34" s="123">
        <f t="shared" si="261"/>
        <v>0</v>
      </c>
      <c r="BU34" s="123">
        <f t="shared" si="262"/>
        <v>0</v>
      </c>
      <c r="BV34" s="123">
        <f t="shared" si="263"/>
        <v>0</v>
      </c>
      <c r="BW34" s="123">
        <f t="shared" ref="BW34:BW35" si="320">IF(P34=TRUE,1,0)</f>
        <v>0</v>
      </c>
      <c r="BX34" s="123">
        <f t="shared" ref="BX34:BX35" si="321">IF(Q34=TRUE,1,0)</f>
        <v>0</v>
      </c>
      <c r="BY34" s="123">
        <f t="shared" ref="BY34:BY35" si="322">IF(R34=TRUE,1,0)</f>
        <v>0</v>
      </c>
    </row>
    <row r="35" spans="1:77" s="122" customFormat="1" ht="114" customHeight="1" thickBot="1">
      <c r="A35" s="121"/>
      <c r="B35" s="556" t="s">
        <v>182</v>
      </c>
      <c r="C35" s="437" t="s">
        <v>184</v>
      </c>
      <c r="D35" s="154">
        <f>'ODD 6'!E14</f>
        <v>0</v>
      </c>
      <c r="E35" s="89">
        <f>'ODD 6'!F14</f>
        <v>0</v>
      </c>
      <c r="F35" s="78">
        <f>'ODD 6'!G14</f>
        <v>0</v>
      </c>
      <c r="G35" s="78">
        <f>'ODD 6'!H14</f>
        <v>0</v>
      </c>
      <c r="H35" s="79">
        <f>'ODD 6'!I14</f>
        <v>0</v>
      </c>
      <c r="I35" s="79">
        <f>'ODD 6'!J14</f>
        <v>0</v>
      </c>
      <c r="J35" s="137">
        <f t="shared" si="267"/>
        <v>0</v>
      </c>
      <c r="K35" s="280">
        <f t="shared" si="298"/>
        <v>0</v>
      </c>
      <c r="L35" s="280" t="b">
        <f t="shared" si="299"/>
        <v>0</v>
      </c>
      <c r="M35" s="280" t="b">
        <f t="shared" si="300"/>
        <v>0</v>
      </c>
      <c r="N35" s="280" t="b">
        <f t="shared" si="301"/>
        <v>0</v>
      </c>
      <c r="O35" s="280" t="b">
        <f t="shared" si="302"/>
        <v>0</v>
      </c>
      <c r="P35" s="280" t="b">
        <f t="shared" si="303"/>
        <v>0</v>
      </c>
      <c r="Q35" s="280" t="b">
        <f t="shared" si="304"/>
        <v>0</v>
      </c>
      <c r="R35" s="280" t="b">
        <f t="shared" si="305"/>
        <v>0</v>
      </c>
      <c r="S35" s="281">
        <f t="shared" si="306"/>
        <v>0</v>
      </c>
      <c r="T35" s="282">
        <f t="shared" si="307"/>
        <v>0</v>
      </c>
      <c r="U35" s="125">
        <f t="shared" si="308"/>
        <v>0</v>
      </c>
      <c r="V35" s="280" t="b">
        <f t="shared" si="309"/>
        <v>0</v>
      </c>
      <c r="W35" s="280" t="b">
        <f t="shared" si="310"/>
        <v>0</v>
      </c>
      <c r="X35" s="280" t="b">
        <f t="shared" si="311"/>
        <v>0</v>
      </c>
      <c r="Y35" s="280" t="b">
        <f t="shared" si="312"/>
        <v>0</v>
      </c>
      <c r="Z35" s="358" t="b">
        <f t="shared" si="313"/>
        <v>1</v>
      </c>
      <c r="AA35" s="359" t="str">
        <f>IF(COUNTA(E35:F35:H35)&lt;3,"",(IF(V35=TRUE,$V$3,IF(W35=TRUE,$W$3,IF(X35=TRUE,$X$3,IF(Y35=TRUE,$Y$3,"Non"))))))</f>
        <v>Non</v>
      </c>
      <c r="AB35" s="280" t="b">
        <f t="shared" si="314"/>
        <v>0</v>
      </c>
      <c r="AC35" s="280" t="b">
        <f t="shared" si="315"/>
        <v>0</v>
      </c>
      <c r="AD35" s="280" t="b">
        <f t="shared" si="316"/>
        <v>0</v>
      </c>
      <c r="AE35" s="280" t="b">
        <f t="shared" si="317"/>
        <v>0</v>
      </c>
      <c r="AF35" s="280" t="b">
        <f t="shared" si="318"/>
        <v>0</v>
      </c>
      <c r="AG35" s="283" t="str">
        <f>IF(COUNTA(E35:F35:H35)&lt;3,"",(IF(AB35=TRUE,$AB$3,IF(AC35=TRUE,$AC$3,IF(AD35=TRUE,$AD$3,IF(AE35=TRUE,$AE$3,IF(AF35=TRUE,$AF$3,"Aucune")))))))</f>
        <v>Aucune</v>
      </c>
      <c r="AH35" s="280" t="b">
        <f t="shared" si="23"/>
        <v>0</v>
      </c>
      <c r="AI35" s="280" t="b">
        <f t="shared" si="24"/>
        <v>0</v>
      </c>
      <c r="AJ35" s="280" t="b">
        <f t="shared" si="25"/>
        <v>0</v>
      </c>
      <c r="AK35" s="280" t="b">
        <f t="shared" si="26"/>
        <v>0</v>
      </c>
      <c r="AL35" s="280" t="b">
        <f t="shared" si="27"/>
        <v>0</v>
      </c>
      <c r="AM35" s="280" t="b">
        <f t="shared" si="28"/>
        <v>0</v>
      </c>
      <c r="AN35" s="280" t="b">
        <f t="shared" si="29"/>
        <v>0</v>
      </c>
      <c r="AO35" s="280" t="b">
        <f t="shared" si="30"/>
        <v>0</v>
      </c>
      <c r="AP35" s="280" t="b">
        <f t="shared" si="31"/>
        <v>0</v>
      </c>
      <c r="AQ35" s="280" t="b">
        <f t="shared" si="32"/>
        <v>0</v>
      </c>
      <c r="AR35" s="280" t="b">
        <f t="shared" si="33"/>
        <v>0</v>
      </c>
      <c r="AS35" s="280" t="b">
        <f t="shared" si="34"/>
        <v>0</v>
      </c>
      <c r="AT35" s="280" t="b">
        <f t="shared" si="35"/>
        <v>0</v>
      </c>
      <c r="AU35" s="280" t="b">
        <f t="shared" si="36"/>
        <v>0</v>
      </c>
      <c r="AV35" s="280" t="b">
        <f t="shared" si="37"/>
        <v>0</v>
      </c>
      <c r="AW35" s="280" t="b">
        <f t="shared" si="38"/>
        <v>0</v>
      </c>
      <c r="AX35" s="356" t="str">
        <f>IF(COUNTA(E35:F35:H35)&lt;3,"",(IF(AH35=TRUE,AH$3,IF(AI35=TRUE,AI$3,IF(AJ35=TRUE,AJ$3,IF(AK35=TRUE,AK$3,IF(AL35=TRUE,AL$3,IF(AM35=TRUE,AM$3,IF(AN35=TRUE,AN$3,IF(AO35=TRUE,AO$3,IF(AP35=TRUE,AP$3,IF(AQ35=TRUE,AQ$3,IF(AR35=TRUE,AR$3,IF(AS35=TRUE,AS$3,IF(AT35=TRUE,AT$3,IF(AU35=TRUE,AU$3,IF(AV35=TRUE,AV$3,IF(AW35=TRUE,AW$3,"Aucune"))))))))))))))))))</f>
        <v>Aucune</v>
      </c>
      <c r="AY35" s="531"/>
      <c r="AZ35" s="531"/>
      <c r="BA35" s="531"/>
      <c r="BB35" s="532"/>
      <c r="BC35" s="531"/>
      <c r="BD35" s="531"/>
      <c r="BE35" s="531"/>
      <c r="BF35" s="531"/>
      <c r="BG35" s="532"/>
      <c r="BH35" s="198">
        <f t="shared" si="256"/>
        <v>0</v>
      </c>
      <c r="BI35" s="80">
        <f>'ODD 6'!AY14</f>
        <v>0</v>
      </c>
      <c r="BJ35" s="47"/>
      <c r="BK35" s="151"/>
      <c r="BL35" s="236">
        <f t="shared" si="257"/>
        <v>0</v>
      </c>
      <c r="BM35" s="237">
        <f t="shared" si="258"/>
        <v>0</v>
      </c>
      <c r="BR35" s="123">
        <f t="shared" si="319"/>
        <v>1</v>
      </c>
      <c r="BS35" s="123">
        <f t="shared" si="260"/>
        <v>0</v>
      </c>
      <c r="BT35" s="123">
        <f t="shared" si="261"/>
        <v>0</v>
      </c>
      <c r="BU35" s="123">
        <f t="shared" si="262"/>
        <v>0</v>
      </c>
      <c r="BV35" s="123">
        <f t="shared" si="263"/>
        <v>0</v>
      </c>
      <c r="BW35" s="123">
        <f t="shared" si="320"/>
        <v>0</v>
      </c>
      <c r="BX35" s="123">
        <f t="shared" si="321"/>
        <v>0</v>
      </c>
      <c r="BY35" s="123">
        <f t="shared" si="322"/>
        <v>0</v>
      </c>
    </row>
    <row r="36" spans="1:77" s="119" customFormat="1" ht="30.75" customHeight="1" thickBot="1">
      <c r="A36" s="118"/>
      <c r="B36" s="723" t="str">
        <f>'ODD 7'!B2:C2</f>
        <v xml:space="preserve">ODD 7  -   Garantir l’accès de tous à des services énergétiques fiables, durables et modernes, à un coût abordable </v>
      </c>
      <c r="C36" s="724"/>
      <c r="D36" s="724"/>
      <c r="E36" s="724"/>
      <c r="F36" s="724"/>
      <c r="G36" s="724"/>
      <c r="H36" s="721"/>
      <c r="I36" s="721"/>
      <c r="J36" s="721"/>
      <c r="K36" s="721"/>
      <c r="L36" s="721"/>
      <c r="M36" s="721"/>
      <c r="N36" s="721"/>
      <c r="O36" s="721"/>
      <c r="P36" s="721"/>
      <c r="Q36" s="721"/>
      <c r="R36" s="721"/>
      <c r="S36" s="721"/>
      <c r="T36" s="721"/>
      <c r="U36" s="721"/>
      <c r="V36" s="721"/>
      <c r="W36" s="721"/>
      <c r="X36" s="721"/>
      <c r="Y36" s="721"/>
      <c r="Z36" s="721"/>
      <c r="AA36" s="721"/>
      <c r="AB36" s="721"/>
      <c r="AC36" s="721"/>
      <c r="AD36" s="721"/>
      <c r="AE36" s="721"/>
      <c r="AF36" s="721"/>
      <c r="AG36" s="721"/>
      <c r="AH36" s="721"/>
      <c r="AI36" s="721"/>
      <c r="AJ36" s="721"/>
      <c r="AK36" s="721"/>
      <c r="AL36" s="721"/>
      <c r="AM36" s="721"/>
      <c r="AN36" s="721"/>
      <c r="AO36" s="721"/>
      <c r="AP36" s="721"/>
      <c r="AQ36" s="721"/>
      <c r="AR36" s="721"/>
      <c r="AS36" s="721"/>
      <c r="AT36" s="721"/>
      <c r="AU36" s="721"/>
      <c r="AV36" s="721"/>
      <c r="AW36" s="721"/>
      <c r="AX36" s="721"/>
      <c r="AY36" s="721"/>
      <c r="AZ36" s="721"/>
      <c r="BA36" s="721"/>
      <c r="BB36" s="721"/>
      <c r="BC36" s="721"/>
      <c r="BD36" s="721"/>
      <c r="BE36" s="721"/>
      <c r="BF36" s="721"/>
      <c r="BG36" s="721"/>
      <c r="BH36" s="721"/>
      <c r="BI36" s="721"/>
      <c r="BJ36" s="721"/>
      <c r="BK36" s="721"/>
      <c r="BL36" s="721"/>
      <c r="BM36" s="722"/>
      <c r="BO36" s="119" t="str">
        <f>B36</f>
        <v xml:space="preserve">ODD 7  -   Garantir l’accès de tous à des services énergétiques fiables, durables et modernes, à un coût abordable </v>
      </c>
      <c r="BP36" s="119">
        <v>5</v>
      </c>
      <c r="BQ36" s="119">
        <f>SUM(BS36:BX36)</f>
        <v>0</v>
      </c>
      <c r="BR36" s="120">
        <f>BP36-BQ36</f>
        <v>5</v>
      </c>
      <c r="BS36" s="120">
        <f t="shared" ref="BS36:BX36" si="323">SUM(BS38:BS41)</f>
        <v>0</v>
      </c>
      <c r="BT36" s="120">
        <f t="shared" si="323"/>
        <v>0</v>
      </c>
      <c r="BU36" s="120">
        <f t="shared" si="323"/>
        <v>0</v>
      </c>
      <c r="BV36" s="120">
        <f t="shared" si="323"/>
        <v>0</v>
      </c>
      <c r="BW36" s="120">
        <f t="shared" si="323"/>
        <v>0</v>
      </c>
      <c r="BX36" s="120">
        <f t="shared" si="323"/>
        <v>0</v>
      </c>
      <c r="BY36" s="120">
        <f>BQ36</f>
        <v>0</v>
      </c>
    </row>
    <row r="37" spans="1:77" s="122" customFormat="1" ht="114" customHeight="1">
      <c r="A37" s="121"/>
      <c r="B37" s="124">
        <v>7.1</v>
      </c>
      <c r="C37" s="331" t="s">
        <v>471</v>
      </c>
      <c r="D37" s="534">
        <f>'ODD 7'!E7</f>
        <v>0</v>
      </c>
      <c r="E37" s="534">
        <f>'ODD 7'!F7</f>
        <v>0</v>
      </c>
      <c r="F37" s="78">
        <f>'ODD 7'!G7</f>
        <v>0</v>
      </c>
      <c r="G37" s="78">
        <f>'ODD 7'!H7</f>
        <v>0</v>
      </c>
      <c r="H37" s="79">
        <f>'ODD 7'!I7</f>
        <v>0</v>
      </c>
      <c r="I37" s="79">
        <f>'ODD 7'!K7</f>
        <v>0</v>
      </c>
      <c r="J37" s="124">
        <f t="shared" ref="J37:J41" si="324">S37</f>
        <v>0</v>
      </c>
      <c r="K37" s="337">
        <f t="shared" ref="K37" si="325">E37*10+F37</f>
        <v>0</v>
      </c>
      <c r="L37" s="337" t="b">
        <f t="shared" ref="L37" si="326">OR(K37=31)</f>
        <v>0</v>
      </c>
      <c r="M37" s="337" t="b">
        <f t="shared" ref="M37" si="327">OR(K37=21,K37=32)</f>
        <v>0</v>
      </c>
      <c r="N37" s="337" t="b">
        <f t="shared" ref="N37" si="328">OR(K37=22,K37=33)</f>
        <v>0</v>
      </c>
      <c r="O37" s="337" t="b">
        <f t="shared" ref="O37" si="329">OR(K37=11,K37=12)</f>
        <v>0</v>
      </c>
      <c r="P37" s="337" t="b">
        <f t="shared" ref="P37" si="330">OR(K37=23,K37=34)</f>
        <v>0</v>
      </c>
      <c r="Q37" s="337" t="b">
        <f t="shared" ref="Q37" si="331">OR(K37=13,K37=14,K37=24)</f>
        <v>0</v>
      </c>
      <c r="R37" s="337" t="b">
        <f t="shared" ref="R37" si="332">OR(K37=1,K37=2,K37=3,K37=4)</f>
        <v>0</v>
      </c>
      <c r="S37" s="338">
        <f t="shared" ref="S37" si="333">IF(COUNTA(E37:F37)&lt;2,"",(IF(L37=TRUE,$L$3,IF(M37=TRUE,$M$3,IF(N37=TRUE,$N$3,IF(O37=TRUE,$O$3,IF(P37=TRUE,$P$3,IF(Q37=TRUE,$Q$3,IF(R37=TRUE,$R$3,0)))))))))</f>
        <v>0</v>
      </c>
      <c r="T37" s="339">
        <f t="shared" ref="T37" si="334">IF(COUNTA(E37:F37)&lt;2,"",(IF(L37=TRUE,6,IF(M37=TRUE,5,IF(N37=TRUE,4,IF(O37=TRUE,3,IF(P37=TRUE,2,IF(Q37=TRUE,1,IF(R37=TRUE,0,0)))))))))</f>
        <v>0</v>
      </c>
      <c r="U37" s="138">
        <f t="shared" ref="U37" si="335">T37*10+H37</f>
        <v>0</v>
      </c>
      <c r="V37" s="337" t="b">
        <f t="shared" ref="V37" si="336">OR(U37=61,U37=62,U37=63)</f>
        <v>0</v>
      </c>
      <c r="W37" s="337" t="b">
        <f t="shared" ref="W37" si="337">OR(U37=51,U37=52)</f>
        <v>0</v>
      </c>
      <c r="X37" s="337" t="b">
        <f t="shared" ref="X37" si="338">OR(U37=31,U37=41,U37=42,U37=53)</f>
        <v>0</v>
      </c>
      <c r="Y37" s="337" t="b">
        <f t="shared" ref="Y37" si="339">OR(U37=21,U37=32)</f>
        <v>0</v>
      </c>
      <c r="Z37" s="361" t="b">
        <f t="shared" ref="Z37" si="340">AND(V37=FALSE,W37=FALSE,X37=FALSE,Y37=FALSE)</f>
        <v>1</v>
      </c>
      <c r="AA37" s="359" t="str">
        <f>IF(COUNTA(E37:F37:H37)&lt;3,"",(IF(V37=TRUE,$V$3,IF(W37=TRUE,$W$3,IF(X37=TRUE,$X$3,IF(Y37=TRUE,$Y$3,"Non"))))))</f>
        <v>Non</v>
      </c>
      <c r="AB37" s="280" t="b">
        <f t="shared" ref="AB37" si="341">OR(U37=61,U37=62,U37=51,U37=52)</f>
        <v>0</v>
      </c>
      <c r="AC37" s="280" t="b">
        <f t="shared" ref="AC37" si="342">OR(U37=41,U37=42)</f>
        <v>0</v>
      </c>
      <c r="AD37" s="280" t="b">
        <f t="shared" ref="AD37" si="343">OR(U37=31,U37=32,U37=63,U37=64,U37=53,U37=54,)</f>
        <v>0</v>
      </c>
      <c r="AE37" s="280" t="b">
        <f t="shared" ref="AE37" si="344">OR(U37=21,U37=22,)</f>
        <v>0</v>
      </c>
      <c r="AF37" s="280" t="b">
        <f t="shared" ref="AF37" si="345">OR(U37=11,U37=12,U37=13,U37=23,)</f>
        <v>0</v>
      </c>
      <c r="AG37" s="283" t="str">
        <f>IF(COUNTA(E37:F37:H37)&lt;3,"",(IF(AB37=TRUE,$AB$3,IF(AC37=TRUE,$AC$3,IF(AD37=TRUE,$AD$3,IF(AE37=TRUE,$AE$3,IF(AF37=TRUE,$AF$3,"Aucune")))))))</f>
        <v>Aucune</v>
      </c>
      <c r="AH37" s="280" t="b">
        <f t="shared" si="23"/>
        <v>0</v>
      </c>
      <c r="AI37" s="280" t="b">
        <f t="shared" si="24"/>
        <v>0</v>
      </c>
      <c r="AJ37" s="280" t="b">
        <f t="shared" si="25"/>
        <v>0</v>
      </c>
      <c r="AK37" s="280" t="b">
        <f t="shared" si="26"/>
        <v>0</v>
      </c>
      <c r="AL37" s="280" t="b">
        <f t="shared" si="27"/>
        <v>0</v>
      </c>
      <c r="AM37" s="280" t="b">
        <f t="shared" si="28"/>
        <v>0</v>
      </c>
      <c r="AN37" s="280" t="b">
        <f t="shared" si="29"/>
        <v>0</v>
      </c>
      <c r="AO37" s="280" t="b">
        <f t="shared" si="30"/>
        <v>0</v>
      </c>
      <c r="AP37" s="280" t="b">
        <f t="shared" si="31"/>
        <v>0</v>
      </c>
      <c r="AQ37" s="280" t="b">
        <f t="shared" si="32"/>
        <v>0</v>
      </c>
      <c r="AR37" s="280" t="b">
        <f t="shared" si="33"/>
        <v>0</v>
      </c>
      <c r="AS37" s="280" t="b">
        <f t="shared" si="34"/>
        <v>0</v>
      </c>
      <c r="AT37" s="280" t="b">
        <f t="shared" si="35"/>
        <v>0</v>
      </c>
      <c r="AU37" s="280" t="b">
        <f t="shared" si="36"/>
        <v>0</v>
      </c>
      <c r="AV37" s="280" t="b">
        <f t="shared" si="37"/>
        <v>0</v>
      </c>
      <c r="AW37" s="280" t="b">
        <f t="shared" si="38"/>
        <v>0</v>
      </c>
      <c r="AX37" s="356" t="str">
        <f>IF(COUNTA(E37:F37:H37)&lt;3,"",(IF(AH37=TRUE,AH$3,IF(AI37=TRUE,AI$3,IF(AJ37=TRUE,AJ$3,IF(AK37=TRUE,AK$3,IF(AL37=TRUE,AL$3,IF(AM37=TRUE,AM$3,IF(AN37=TRUE,AN$3,IF(AO37=TRUE,AO$3,IF(AP37=TRUE,AP$3,IF(AQ37=TRUE,AQ$3,IF(AR37=TRUE,AR$3,IF(AS37=TRUE,AS$3,IF(AT37=TRUE,AT$3,IF(AU37=TRUE,AU$3,IF(AV37=TRUE,AV$3,IF(AW37=TRUE,AW$3,"Aucune"))))))))))))))))))</f>
        <v>Aucune</v>
      </c>
      <c r="AY37" s="531"/>
      <c r="AZ37" s="531"/>
      <c r="BA37" s="531"/>
      <c r="BB37" s="532"/>
      <c r="BC37" s="531"/>
      <c r="BD37" s="531"/>
      <c r="BE37" s="531"/>
      <c r="BF37" s="531"/>
      <c r="BG37" s="532"/>
      <c r="BH37" s="80">
        <f>G37</f>
        <v>0</v>
      </c>
      <c r="BI37" s="80">
        <f>'ODD 7'!AZ7</f>
        <v>0</v>
      </c>
      <c r="BJ37" s="34"/>
      <c r="BK37" s="149"/>
      <c r="BL37" s="227">
        <f>I37</f>
        <v>0</v>
      </c>
      <c r="BM37" s="228">
        <f>D37</f>
        <v>0</v>
      </c>
      <c r="BR37" s="123">
        <f t="shared" ref="BR37" si="346">IF(K37=0,1,0)</f>
        <v>1</v>
      </c>
      <c r="BS37" s="123">
        <f t="shared" ref="BS37" si="347">IF(L37=TRUE,1,0)</f>
        <v>0</v>
      </c>
      <c r="BT37" s="123">
        <f t="shared" ref="BT37" si="348">IF(M37=TRUE,1,0)</f>
        <v>0</v>
      </c>
      <c r="BU37" s="123">
        <f t="shared" ref="BU37" si="349">IF(N37=TRUE,1,0)</f>
        <v>0</v>
      </c>
      <c r="BV37" s="123">
        <f t="shared" ref="BV37" si="350">IF(O37=TRUE,1,0)</f>
        <v>0</v>
      </c>
      <c r="BW37" s="123">
        <f t="shared" ref="BW37" si="351">IF(P37=TRUE,1,0)</f>
        <v>0</v>
      </c>
      <c r="BX37" s="123">
        <f t="shared" ref="BX37" si="352">IF(Q37=TRUE,1,0)</f>
        <v>0</v>
      </c>
      <c r="BY37" s="123">
        <f t="shared" ref="BY37" si="353">IF(R37=TRUE,1,0)</f>
        <v>0</v>
      </c>
    </row>
    <row r="38" spans="1:77" s="122" customFormat="1" ht="114" customHeight="1">
      <c r="A38" s="121"/>
      <c r="B38" s="124">
        <v>7.2</v>
      </c>
      <c r="C38" s="331" t="s">
        <v>472</v>
      </c>
      <c r="D38" s="534">
        <f>'ODD 7'!E8</f>
        <v>0</v>
      </c>
      <c r="E38" s="534">
        <f>'ODD 7'!F8</f>
        <v>0</v>
      </c>
      <c r="F38" s="78">
        <f>'ODD 7'!G8</f>
        <v>0</v>
      </c>
      <c r="G38" s="78">
        <f>'ODD 7'!H8</f>
        <v>0</v>
      </c>
      <c r="H38" s="79">
        <f>'ODD 7'!I8</f>
        <v>0</v>
      </c>
      <c r="I38" s="79">
        <f>'ODD 7'!K8</f>
        <v>0</v>
      </c>
      <c r="J38" s="124">
        <f t="shared" si="324"/>
        <v>0</v>
      </c>
      <c r="K38" s="280">
        <f>E38*10+F38</f>
        <v>0</v>
      </c>
      <c r="L38" s="280" t="b">
        <f t="shared" ref="L38:L41" si="354">OR(K38=31)</f>
        <v>0</v>
      </c>
      <c r="M38" s="280" t="b">
        <f t="shared" ref="M38:M41" si="355">OR(K38=21,K38=32)</f>
        <v>0</v>
      </c>
      <c r="N38" s="280" t="b">
        <f t="shared" ref="N38:N41" si="356">OR(K38=22,K38=33)</f>
        <v>0</v>
      </c>
      <c r="O38" s="280" t="b">
        <f t="shared" ref="O38:O41" si="357">OR(K38=11,K38=12)</f>
        <v>0</v>
      </c>
      <c r="P38" s="280" t="b">
        <f t="shared" ref="P38:P41" si="358">OR(K38=23,K38=34)</f>
        <v>0</v>
      </c>
      <c r="Q38" s="280" t="b">
        <f t="shared" ref="Q38:Q41" si="359">OR(K38=13,K38=14,K38=24)</f>
        <v>0</v>
      </c>
      <c r="R38" s="280" t="b">
        <f t="shared" ref="R38:R41" si="360">OR(K38=1,K38=2,K38=3,K38=4)</f>
        <v>0</v>
      </c>
      <c r="S38" s="281">
        <f>IF(COUNTA(E38:F38)&lt;2,"",(IF(L38=TRUE,$L$3,IF(M38=TRUE,$M$3,IF(N38=TRUE,$N$3,IF(O38=TRUE,$O$3,IF(P38=TRUE,$P$3,IF(Q38=TRUE,$Q$3,IF(R38=TRUE,$R$3,0)))))))))</f>
        <v>0</v>
      </c>
      <c r="T38" s="282">
        <f>IF(COUNTA(E38:F38)&lt;2,"",(IF(L38=TRUE,6,IF(M38=TRUE,5,IF(N38=TRUE,4,IF(O38=TRUE,3,IF(P38=TRUE,2,IF(Q38=TRUE,1,IF(R38=TRUE,0,0)))))))))</f>
        <v>0</v>
      </c>
      <c r="U38" s="125">
        <f>T38*10+H38</f>
        <v>0</v>
      </c>
      <c r="V38" s="280" t="b">
        <f t="shared" ref="V38:V41" si="361">OR(U38=61,U38=62,U38=63)</f>
        <v>0</v>
      </c>
      <c r="W38" s="280" t="b">
        <f t="shared" ref="W38:W41" si="362">OR(U38=51,U38=52)</f>
        <v>0</v>
      </c>
      <c r="X38" s="280" t="b">
        <f t="shared" ref="X38:X41" si="363">OR(U38=31,U38=41,U38=42,U38=53)</f>
        <v>0</v>
      </c>
      <c r="Y38" s="280" t="b">
        <f t="shared" ref="Y38:Y41" si="364">OR(U38=21,U38=32)</f>
        <v>0</v>
      </c>
      <c r="Z38" s="358" t="b">
        <f t="shared" ref="Z38:Z41" si="365">AND(V38=FALSE,W38=FALSE,X38=FALSE,Y38=FALSE)</f>
        <v>1</v>
      </c>
      <c r="AA38" s="359" t="str">
        <f>IF(COUNTA(E38:F38:H38)&lt;3,"",(IF(V38=TRUE,$V$3,IF(W38=TRUE,$W$3,IF(X38=TRUE,$X$3,IF(Y38=TRUE,$Y$3,"Non"))))))</f>
        <v>Non</v>
      </c>
      <c r="AB38" s="280" t="b">
        <f t="shared" ref="AB38:AB41" si="366">OR(U38=61,U38=62,U38=51,U38=52)</f>
        <v>0</v>
      </c>
      <c r="AC38" s="280" t="b">
        <f t="shared" ref="AC38:AC41" si="367">OR(U38=41,U38=42)</f>
        <v>0</v>
      </c>
      <c r="AD38" s="280" t="b">
        <f t="shared" ref="AD38:AD41" si="368">OR(U38=31,U38=32,U38=63,U38=64,U38=53,U38=54,)</f>
        <v>0</v>
      </c>
      <c r="AE38" s="280" t="b">
        <f t="shared" ref="AE38:AE41" si="369">OR(U38=21,U38=22,)</f>
        <v>0</v>
      </c>
      <c r="AF38" s="280" t="b">
        <f t="shared" ref="AF38:AF41" si="370">OR(U38=11,U38=12,U38=13,U38=23,)</f>
        <v>0</v>
      </c>
      <c r="AG38" s="283" t="str">
        <f>IF(COUNTA(E38:F38:H38)&lt;3,"",(IF(AB38=TRUE,$AB$3,IF(AC38=TRUE,$AC$3,IF(AD38=TRUE,$AD$3,IF(AE38=TRUE,$AE$3,IF(AF38=TRUE,$AF$3,"Aucune")))))))</f>
        <v>Aucune</v>
      </c>
      <c r="AH38" s="280" t="b">
        <f t="shared" si="23"/>
        <v>0</v>
      </c>
      <c r="AI38" s="280" t="b">
        <f t="shared" si="24"/>
        <v>0</v>
      </c>
      <c r="AJ38" s="280" t="b">
        <f t="shared" si="25"/>
        <v>0</v>
      </c>
      <c r="AK38" s="280" t="b">
        <f t="shared" si="26"/>
        <v>0</v>
      </c>
      <c r="AL38" s="280" t="b">
        <f t="shared" si="27"/>
        <v>0</v>
      </c>
      <c r="AM38" s="280" t="b">
        <f t="shared" si="28"/>
        <v>0</v>
      </c>
      <c r="AN38" s="280" t="b">
        <f t="shared" si="29"/>
        <v>0</v>
      </c>
      <c r="AO38" s="280" t="b">
        <f t="shared" si="30"/>
        <v>0</v>
      </c>
      <c r="AP38" s="280" t="b">
        <f t="shared" si="31"/>
        <v>0</v>
      </c>
      <c r="AQ38" s="280" t="b">
        <f t="shared" si="32"/>
        <v>0</v>
      </c>
      <c r="AR38" s="280" t="b">
        <f t="shared" si="33"/>
        <v>0</v>
      </c>
      <c r="AS38" s="280" t="b">
        <f t="shared" si="34"/>
        <v>0</v>
      </c>
      <c r="AT38" s="280" t="b">
        <f t="shared" si="35"/>
        <v>0</v>
      </c>
      <c r="AU38" s="280" t="b">
        <f t="shared" si="36"/>
        <v>0</v>
      </c>
      <c r="AV38" s="280" t="b">
        <f t="shared" si="37"/>
        <v>0</v>
      </c>
      <c r="AW38" s="280" t="b">
        <f t="shared" si="38"/>
        <v>0</v>
      </c>
      <c r="AX38" s="356" t="str">
        <f>IF(COUNTA(E38:F38:H38)&lt;3,"",(IF(AH38=TRUE,AH$3,IF(AI38=TRUE,AI$3,IF(AJ38=TRUE,AJ$3,IF(AK38=TRUE,AK$3,IF(AL38=TRUE,AL$3,IF(AM38=TRUE,AM$3,IF(AN38=TRUE,AN$3,IF(AO38=TRUE,AO$3,IF(AP38=TRUE,AP$3,IF(AQ38=TRUE,AQ$3,IF(AR38=TRUE,AR$3,IF(AS38=TRUE,AS$3,IF(AT38=TRUE,AT$3,IF(AU38=TRUE,AU$3,IF(AV38=TRUE,AV$3,IF(AW38=TRUE,AW$3,"Aucune"))))))))))))))))))</f>
        <v>Aucune</v>
      </c>
      <c r="AY38" s="360" t="b">
        <f>OR(U38=61,U38=62,U38=63,U38=51,U38=52,U38=53)</f>
        <v>0</v>
      </c>
      <c r="AZ38" s="280" t="b">
        <f>OR(U38=41,U38=42,U38=43,U38=31,U38=32,U38=33)</f>
        <v>0</v>
      </c>
      <c r="BA38" s="280" t="b">
        <f>OR(U38=21,U38=22,U38=23,U38=11,U38=12,U38=13)</f>
        <v>0</v>
      </c>
      <c r="BB38" s="283" t="str">
        <f>IF(COUNTA(E38:F38:H38)&lt;3,"",(IF(AY38=TRUE,$AY$3,IF(AZ38=TRUE,$AZ$3,IF(BA38=TRUE,$BA$3,"Aucune action requise")))))</f>
        <v>Aucune action requise</v>
      </c>
      <c r="BC38" s="280" t="b">
        <f>OR(U38=61,U38=51,U38=41,U38=31,U38=21)</f>
        <v>0</v>
      </c>
      <c r="BD38" s="280" t="b">
        <f>OR(U38=62,U38=52,U38=42,U38=32,U38=22,U38=63,U38=53)</f>
        <v>0</v>
      </c>
      <c r="BE38" s="280" t="b">
        <f>OR(U38=43,U38=33,U38=23,U38=34,U38=24)</f>
        <v>0</v>
      </c>
      <c r="BF38" s="280" t="b">
        <f>OR(U38=64,U38=54,U38=44)</f>
        <v>0</v>
      </c>
      <c r="BG38" s="283" t="str">
        <f>IF(COUNTA(E38:F38:H38)&lt;3,"",(IF(BC38=TRUE,$BC$3,IF(BD38=TRUE,$BD$3,IF(BE38=TRUE,$BE$3,IF(BF38=TRUE,$BF$3,"Aucun"))))))</f>
        <v>Aucun</v>
      </c>
      <c r="BH38" s="80">
        <f>G38</f>
        <v>0</v>
      </c>
      <c r="BI38" s="80">
        <f>'ODD 7'!AZ8</f>
        <v>0</v>
      </c>
      <c r="BJ38" s="34"/>
      <c r="BK38" s="149"/>
      <c r="BL38" s="227">
        <f>I38</f>
        <v>0</v>
      </c>
      <c r="BM38" s="228">
        <f>D38</f>
        <v>0</v>
      </c>
      <c r="BR38" s="123">
        <f>IF(K38=0,1,0)</f>
        <v>1</v>
      </c>
      <c r="BS38" s="123">
        <f t="shared" ref="BS38:BY41" si="371">IF(L38=TRUE,1,0)</f>
        <v>0</v>
      </c>
      <c r="BT38" s="123">
        <f t="shared" si="371"/>
        <v>0</v>
      </c>
      <c r="BU38" s="123">
        <f t="shared" si="371"/>
        <v>0</v>
      </c>
      <c r="BV38" s="123">
        <f t="shared" si="371"/>
        <v>0</v>
      </c>
      <c r="BW38" s="123">
        <f t="shared" si="371"/>
        <v>0</v>
      </c>
      <c r="BX38" s="123">
        <f t="shared" si="371"/>
        <v>0</v>
      </c>
      <c r="BY38" s="123">
        <f t="shared" si="371"/>
        <v>0</v>
      </c>
    </row>
    <row r="39" spans="1:77" s="122" customFormat="1" ht="114" customHeight="1" thickBot="1">
      <c r="A39" s="121"/>
      <c r="B39" s="124" t="s">
        <v>473</v>
      </c>
      <c r="C39" s="331" t="s">
        <v>474</v>
      </c>
      <c r="D39" s="534">
        <f>'ODD 7'!E9</f>
        <v>0</v>
      </c>
      <c r="E39" s="534">
        <f>'ODD 7'!F9</f>
        <v>0</v>
      </c>
      <c r="F39" s="78">
        <f>'ODD 7'!G9</f>
        <v>0</v>
      </c>
      <c r="G39" s="78">
        <f>'ODD 7'!H9</f>
        <v>0</v>
      </c>
      <c r="H39" s="79">
        <f>'ODD 7'!I9</f>
        <v>0</v>
      </c>
      <c r="I39" s="79">
        <f>'ODD 7'!K9</f>
        <v>0</v>
      </c>
      <c r="J39" s="137">
        <f t="shared" si="324"/>
        <v>0</v>
      </c>
      <c r="K39" s="337">
        <f>E39*10+F39</f>
        <v>0</v>
      </c>
      <c r="L39" s="337" t="b">
        <f t="shared" si="354"/>
        <v>0</v>
      </c>
      <c r="M39" s="337" t="b">
        <f t="shared" si="355"/>
        <v>0</v>
      </c>
      <c r="N39" s="337" t="b">
        <f t="shared" si="356"/>
        <v>0</v>
      </c>
      <c r="O39" s="337" t="b">
        <f t="shared" si="357"/>
        <v>0</v>
      </c>
      <c r="P39" s="337" t="b">
        <f t="shared" si="358"/>
        <v>0</v>
      </c>
      <c r="Q39" s="337" t="b">
        <f t="shared" si="359"/>
        <v>0</v>
      </c>
      <c r="R39" s="337" t="b">
        <f t="shared" si="360"/>
        <v>0</v>
      </c>
      <c r="S39" s="338">
        <f>IF(COUNTA(E39:F39)&lt;2,"",(IF(L39=TRUE,$L$3,IF(M39=TRUE,$M$3,IF(N39=TRUE,$N$3,IF(O39=TRUE,$O$3,IF(P39=TRUE,$P$3,IF(Q39=TRUE,$Q$3,IF(R39=TRUE,$R$3,0)))))))))</f>
        <v>0</v>
      </c>
      <c r="T39" s="339">
        <f>IF(COUNTA(E39:F39)&lt;2,"",(IF(L39=TRUE,6,IF(M39=TRUE,5,IF(N39=TRUE,4,IF(O39=TRUE,3,IF(P39=TRUE,2,IF(Q39=TRUE,1,IF(R39=TRUE,0,0)))))))))</f>
        <v>0</v>
      </c>
      <c r="U39" s="138">
        <f>T39*10+H39</f>
        <v>0</v>
      </c>
      <c r="V39" s="337" t="b">
        <f t="shared" si="361"/>
        <v>0</v>
      </c>
      <c r="W39" s="337" t="b">
        <f t="shared" si="362"/>
        <v>0</v>
      </c>
      <c r="X39" s="337" t="b">
        <f t="shared" si="363"/>
        <v>0</v>
      </c>
      <c r="Y39" s="337" t="b">
        <f t="shared" si="364"/>
        <v>0</v>
      </c>
      <c r="Z39" s="361" t="b">
        <f t="shared" si="365"/>
        <v>1</v>
      </c>
      <c r="AA39" s="362" t="str">
        <f>IF(COUNTA(E39:F39:H39)&lt;3,"",(IF(V39=TRUE,$V$3,IF(W39=TRUE,$W$3,IF(X39=TRUE,$X$3,IF(Y39=TRUE,$Y$3,"Non"))))))</f>
        <v>Non</v>
      </c>
      <c r="AB39" s="337" t="b">
        <f t="shared" si="366"/>
        <v>0</v>
      </c>
      <c r="AC39" s="337" t="b">
        <f t="shared" si="367"/>
        <v>0</v>
      </c>
      <c r="AD39" s="337" t="b">
        <f t="shared" si="368"/>
        <v>0</v>
      </c>
      <c r="AE39" s="337" t="b">
        <f t="shared" si="369"/>
        <v>0</v>
      </c>
      <c r="AF39" s="337" t="b">
        <f t="shared" si="370"/>
        <v>0</v>
      </c>
      <c r="AG39" s="340" t="str">
        <f>IF(COUNTA(E39:F39:H39)&lt;3,"",(IF(AB39=TRUE,$AB$3,IF(AC39=TRUE,$AC$3,IF(AD39=TRUE,$AD$3,IF(AE39=TRUE,$AE$3,IF(AF39=TRUE,$AF$3,"Aucune")))))))</f>
        <v>Aucune</v>
      </c>
      <c r="AH39" s="280" t="b">
        <f t="shared" si="23"/>
        <v>0</v>
      </c>
      <c r="AI39" s="280" t="b">
        <f t="shared" si="24"/>
        <v>0</v>
      </c>
      <c r="AJ39" s="280" t="b">
        <f t="shared" si="25"/>
        <v>0</v>
      </c>
      <c r="AK39" s="280" t="b">
        <f t="shared" si="26"/>
        <v>0</v>
      </c>
      <c r="AL39" s="280" t="b">
        <f t="shared" si="27"/>
        <v>0</v>
      </c>
      <c r="AM39" s="280" t="b">
        <f t="shared" si="28"/>
        <v>0</v>
      </c>
      <c r="AN39" s="280" t="b">
        <f t="shared" si="29"/>
        <v>0</v>
      </c>
      <c r="AO39" s="280" t="b">
        <f t="shared" si="30"/>
        <v>0</v>
      </c>
      <c r="AP39" s="280" t="b">
        <f t="shared" si="31"/>
        <v>0</v>
      </c>
      <c r="AQ39" s="280" t="b">
        <f t="shared" si="32"/>
        <v>0</v>
      </c>
      <c r="AR39" s="280" t="b">
        <f t="shared" si="33"/>
        <v>0</v>
      </c>
      <c r="AS39" s="280" t="b">
        <f t="shared" si="34"/>
        <v>0</v>
      </c>
      <c r="AT39" s="280" t="b">
        <f t="shared" si="35"/>
        <v>0</v>
      </c>
      <c r="AU39" s="280" t="b">
        <f t="shared" si="36"/>
        <v>0</v>
      </c>
      <c r="AV39" s="280" t="b">
        <f t="shared" si="37"/>
        <v>0</v>
      </c>
      <c r="AW39" s="280" t="b">
        <f t="shared" si="38"/>
        <v>0</v>
      </c>
      <c r="AX39" s="356" t="str">
        <f>IF(COUNTA(E39:F39:H39)&lt;3,"",(IF(AH39=TRUE,AH$3,IF(AI39=TRUE,AI$3,IF(AJ39=TRUE,AJ$3,IF(AK39=TRUE,AK$3,IF(AL39=TRUE,AL$3,IF(AM39=TRUE,AM$3,IF(AN39=TRUE,AN$3,IF(AO39=TRUE,AO$3,IF(AP39=TRUE,AP$3,IF(AQ39=TRUE,AQ$3,IF(AR39=TRUE,AR$3,IF(AS39=TRUE,AS$3,IF(AT39=TRUE,AT$3,IF(AU39=TRUE,AU$3,IF(AV39=TRUE,AV$3,IF(AW39=TRUE,AW$3,"Aucune"))))))))))))))))))</f>
        <v>Aucune</v>
      </c>
      <c r="AY39" s="388" t="b">
        <f>OR(U39=61,U39=62,U39=63,U39=51,U39=52,U39=53)</f>
        <v>0</v>
      </c>
      <c r="AZ39" s="337" t="b">
        <f>OR(U39=41,U39=42,U39=43,U39=31,U39=32,U39=33)</f>
        <v>0</v>
      </c>
      <c r="BA39" s="337" t="b">
        <f>OR(U39=21,U39=22,U39=23,U39=11,U39=12,U39=13)</f>
        <v>0</v>
      </c>
      <c r="BB39" s="340" t="str">
        <f>IF(COUNTA(E39:F39:H39)&lt;3,"",(IF(AY39=TRUE,$AY$3,IF(AZ39=TRUE,$AZ$3,IF(BA39=TRUE,$BA$3,"Aucune action requise")))))</f>
        <v>Aucune action requise</v>
      </c>
      <c r="BC39" s="337" t="b">
        <f>OR(U39=61,U39=51,U39=41,U39=31,U39=21)</f>
        <v>0</v>
      </c>
      <c r="BD39" s="337" t="b">
        <f>OR(U39=62,U39=52,U39=42,U39=32,U39=22,U39=63,U39=53)</f>
        <v>0</v>
      </c>
      <c r="BE39" s="337" t="b">
        <f>OR(U39=43,U39=33,U39=23,U39=34,U39=24)</f>
        <v>0</v>
      </c>
      <c r="BF39" s="337" t="b">
        <f>OR(U39=64,U39=54,U39=44)</f>
        <v>0</v>
      </c>
      <c r="BG39" s="340" t="str">
        <f>IF(COUNTA(E39:F39:H39)&lt;3,"",(IF(BC39=TRUE,$BC$3,IF(BD39=TRUE,$BD$3,IF(BE39=TRUE,$BE$3,IF(BF39=TRUE,$BF$3,"Aucun"))))))</f>
        <v>Aucun</v>
      </c>
      <c r="BH39" s="93">
        <f>G39</f>
        <v>0</v>
      </c>
      <c r="BI39" s="80">
        <f>'ODD 7'!AZ9</f>
        <v>0</v>
      </c>
      <c r="BJ39" s="47"/>
      <c r="BK39" s="151"/>
      <c r="BL39" s="236">
        <f>I39</f>
        <v>0</v>
      </c>
      <c r="BM39" s="237">
        <f>D39</f>
        <v>0</v>
      </c>
      <c r="BR39" s="123">
        <f>IF(K39=0,1,0)</f>
        <v>1</v>
      </c>
      <c r="BS39" s="123">
        <f t="shared" si="371"/>
        <v>0</v>
      </c>
      <c r="BT39" s="123">
        <f t="shared" si="371"/>
        <v>0</v>
      </c>
      <c r="BU39" s="123">
        <f t="shared" si="371"/>
        <v>0</v>
      </c>
      <c r="BV39" s="123">
        <f t="shared" si="371"/>
        <v>0</v>
      </c>
      <c r="BW39" s="123">
        <f t="shared" si="371"/>
        <v>0</v>
      </c>
      <c r="BX39" s="123">
        <f t="shared" si="371"/>
        <v>0</v>
      </c>
      <c r="BY39" s="123">
        <f t="shared" si="371"/>
        <v>0</v>
      </c>
    </row>
    <row r="40" spans="1:77" s="122" customFormat="1" ht="114" customHeight="1">
      <c r="A40" s="121"/>
      <c r="B40" s="163" t="s">
        <v>194</v>
      </c>
      <c r="C40" s="332" t="s">
        <v>475</v>
      </c>
      <c r="D40" s="534">
        <f>'ODD 7'!E10</f>
        <v>0</v>
      </c>
      <c r="E40" s="534">
        <f>'ODD 7'!F10</f>
        <v>0</v>
      </c>
      <c r="F40" s="78">
        <f>'ODD 7'!G10</f>
        <v>0</v>
      </c>
      <c r="G40" s="78">
        <f>'ODD 7'!H10</f>
        <v>0</v>
      </c>
      <c r="H40" s="79">
        <f>'ODD 7'!I10</f>
        <v>0</v>
      </c>
      <c r="I40" s="79">
        <f>'ODD 7'!K10</f>
        <v>0</v>
      </c>
      <c r="J40" s="287">
        <f t="shared" si="324"/>
        <v>0</v>
      </c>
      <c r="K40" s="288">
        <f>E40*10+F40</f>
        <v>0</v>
      </c>
      <c r="L40" s="288" t="b">
        <f t="shared" si="354"/>
        <v>0</v>
      </c>
      <c r="M40" s="288" t="b">
        <f t="shared" si="355"/>
        <v>0</v>
      </c>
      <c r="N40" s="288" t="b">
        <f t="shared" si="356"/>
        <v>0</v>
      </c>
      <c r="O40" s="288" t="b">
        <f t="shared" si="357"/>
        <v>0</v>
      </c>
      <c r="P40" s="288" t="b">
        <f t="shared" si="358"/>
        <v>0</v>
      </c>
      <c r="Q40" s="288" t="b">
        <f t="shared" si="359"/>
        <v>0</v>
      </c>
      <c r="R40" s="288" t="b">
        <f t="shared" si="360"/>
        <v>0</v>
      </c>
      <c r="S40" s="289">
        <f>IF(COUNTA(E40:F40)&lt;2,"",(IF(L40=TRUE,$L$3,IF(M40=TRUE,$M$3,IF(N40=TRUE,$N$3,IF(O40=TRUE,$O$3,IF(P40=TRUE,$P$3,IF(Q40=TRUE,$Q$3,IF(R40=TRUE,$R$3,0)))))))))</f>
        <v>0</v>
      </c>
      <c r="T40" s="290">
        <f>IF(COUNTA(E40:F40)&lt;2,"",(IF(L40=TRUE,6,IF(M40=TRUE,5,IF(N40=TRUE,4,IF(O40=TRUE,3,IF(P40=TRUE,2,IF(Q40=TRUE,1,IF(R40=TRUE,0,0)))))))))</f>
        <v>0</v>
      </c>
      <c r="U40" s="291">
        <f>T40*10+H40</f>
        <v>0</v>
      </c>
      <c r="V40" s="288" t="b">
        <f t="shared" si="361"/>
        <v>0</v>
      </c>
      <c r="W40" s="288" t="b">
        <f t="shared" si="362"/>
        <v>0</v>
      </c>
      <c r="X40" s="288" t="b">
        <f t="shared" si="363"/>
        <v>0</v>
      </c>
      <c r="Y40" s="288" t="b">
        <f t="shared" si="364"/>
        <v>0</v>
      </c>
      <c r="Z40" s="364" t="b">
        <f t="shared" si="365"/>
        <v>1</v>
      </c>
      <c r="AA40" s="365" t="str">
        <f>IF(COUNTA(E40:F40:H40)&lt;3,"",(IF(V40=TRUE,$V$3,IF(W40=TRUE,$W$3,IF(X40=TRUE,$X$3,IF(Y40=TRUE,$Y$3,"Non"))))))</f>
        <v>Non</v>
      </c>
      <c r="AB40" s="288" t="b">
        <f t="shared" si="366"/>
        <v>0</v>
      </c>
      <c r="AC40" s="288" t="b">
        <f t="shared" si="367"/>
        <v>0</v>
      </c>
      <c r="AD40" s="288" t="b">
        <f t="shared" si="368"/>
        <v>0</v>
      </c>
      <c r="AE40" s="288" t="b">
        <f t="shared" si="369"/>
        <v>0</v>
      </c>
      <c r="AF40" s="288" t="b">
        <f t="shared" si="370"/>
        <v>0</v>
      </c>
      <c r="AG40" s="292" t="str">
        <f>IF(COUNTA(E40:F40:H40)&lt;3,"",(IF(AB40=TRUE,$AB$3,IF(AC40=TRUE,$AC$3,IF(AD40=TRUE,$AD$3,IF(AE40=TRUE,$AE$3,IF(AF40=TRUE,$AF$3,"Aucune")))))))</f>
        <v>Aucune</v>
      </c>
      <c r="AH40" s="280" t="b">
        <f t="shared" si="23"/>
        <v>0</v>
      </c>
      <c r="AI40" s="280" t="b">
        <f t="shared" si="24"/>
        <v>0</v>
      </c>
      <c r="AJ40" s="280" t="b">
        <f t="shared" si="25"/>
        <v>0</v>
      </c>
      <c r="AK40" s="280" t="b">
        <f t="shared" si="26"/>
        <v>0</v>
      </c>
      <c r="AL40" s="280" t="b">
        <f t="shared" si="27"/>
        <v>0</v>
      </c>
      <c r="AM40" s="280" t="b">
        <f t="shared" si="28"/>
        <v>0</v>
      </c>
      <c r="AN40" s="280" t="b">
        <f t="shared" si="29"/>
        <v>0</v>
      </c>
      <c r="AO40" s="280" t="b">
        <f t="shared" si="30"/>
        <v>0</v>
      </c>
      <c r="AP40" s="280" t="b">
        <f t="shared" si="31"/>
        <v>0</v>
      </c>
      <c r="AQ40" s="280" t="b">
        <f t="shared" si="32"/>
        <v>0</v>
      </c>
      <c r="AR40" s="280" t="b">
        <f t="shared" si="33"/>
        <v>0</v>
      </c>
      <c r="AS40" s="280" t="b">
        <f t="shared" si="34"/>
        <v>0</v>
      </c>
      <c r="AT40" s="280" t="b">
        <f t="shared" si="35"/>
        <v>0</v>
      </c>
      <c r="AU40" s="280" t="b">
        <f t="shared" si="36"/>
        <v>0</v>
      </c>
      <c r="AV40" s="280" t="b">
        <f t="shared" si="37"/>
        <v>0</v>
      </c>
      <c r="AW40" s="280" t="b">
        <f t="shared" si="38"/>
        <v>0</v>
      </c>
      <c r="AX40" s="385" t="str">
        <f>IF(COUNTA(E40:F40:H40)&lt;3,"",(IF(AH40=TRUE,AH$3,IF(AI40=TRUE,AI$3,IF(AJ40=TRUE,AJ$3,IF(AK40=TRUE,AK$3,IF(AL40=TRUE,AL$3,IF(AM40=TRUE,AM$3,IF(AN40=TRUE,AN$3,IF(AO40=TRUE,AO$3,IF(AP40=TRUE,AP$3,IF(AQ40=TRUE,AQ$3,IF(AR40=TRUE,AR$3,IF(AS40=TRUE,AS$3,IF(AT40=TRUE,AT$3,IF(AU40=TRUE,AU$3,IF(AV40=TRUE,AV$3,IF(AW40=TRUE,AW$3,"Aucune"))))))))))))))))))</f>
        <v>Aucune</v>
      </c>
      <c r="AY40" s="367" t="b">
        <f>OR(U40=61,U40=62,U40=63,U40=51,U40=52,U40=53)</f>
        <v>0</v>
      </c>
      <c r="AZ40" s="288" t="b">
        <f>OR(U40=41,U40=42,U40=43,U40=31,U40=32,U40=33)</f>
        <v>0</v>
      </c>
      <c r="BA40" s="288" t="b">
        <f>OR(U40=21,U40=22,U40=23,U40=11,U40=12,U40=13)</f>
        <v>0</v>
      </c>
      <c r="BB40" s="292" t="str">
        <f>IF(COUNTA(E40:F40:H40)&lt;3,"",(IF(AY40=TRUE,$AY$3,IF(AZ40=TRUE,$AZ$3,IF(BA40=TRUE,$BA$3,"Aucune action requise")))))</f>
        <v>Aucune action requise</v>
      </c>
      <c r="BC40" s="288" t="b">
        <f>OR(U40=61,U40=51,U40=41,U40=31,U40=21)</f>
        <v>0</v>
      </c>
      <c r="BD40" s="288" t="b">
        <f>OR(U40=62,U40=52,U40=42,U40=32,U40=22,U40=63,U40=53)</f>
        <v>0</v>
      </c>
      <c r="BE40" s="288" t="b">
        <f>OR(U40=43,U40=33,U40=23,U40=34,U40=24)</f>
        <v>0</v>
      </c>
      <c r="BF40" s="288" t="b">
        <f>OR(U40=64,U40=54,U40=44)</f>
        <v>0</v>
      </c>
      <c r="BG40" s="292" t="str">
        <f>IF(COUNTA(E40:F40:H40)&lt;3,"",(IF(BC40=TRUE,$BC$3,IF(BD40=TRUE,$BD$3,IF(BE40=TRUE,$BE$3,IF(BF40=TRUE,$BF$3,"Aucun"))))))</f>
        <v>Aucun</v>
      </c>
      <c r="BH40" s="293">
        <f>G40</f>
        <v>0</v>
      </c>
      <c r="BI40" s="80">
        <f>'ODD 7'!AZ10</f>
        <v>0</v>
      </c>
      <c r="BJ40" s="294"/>
      <c r="BK40" s="368"/>
      <c r="BL40" s="391">
        <f>I40</f>
        <v>0</v>
      </c>
      <c r="BM40" s="392">
        <f>D40</f>
        <v>0</v>
      </c>
      <c r="BR40" s="123">
        <f>IF(K40=0,1,0)</f>
        <v>1</v>
      </c>
      <c r="BS40" s="123">
        <f t="shared" si="371"/>
        <v>0</v>
      </c>
      <c r="BT40" s="123">
        <f t="shared" si="371"/>
        <v>0</v>
      </c>
      <c r="BU40" s="123">
        <f t="shared" si="371"/>
        <v>0</v>
      </c>
      <c r="BV40" s="123">
        <f t="shared" si="371"/>
        <v>0</v>
      </c>
      <c r="BW40" s="123">
        <f t="shared" si="371"/>
        <v>0</v>
      </c>
      <c r="BX40" s="123">
        <f t="shared" si="371"/>
        <v>0</v>
      </c>
      <c r="BY40" s="123">
        <f t="shared" si="371"/>
        <v>0</v>
      </c>
    </row>
    <row r="41" spans="1:77" s="122" customFormat="1" ht="114" customHeight="1" thickBot="1">
      <c r="A41" s="121"/>
      <c r="B41" s="163" t="s">
        <v>197</v>
      </c>
      <c r="C41" s="332" t="s">
        <v>476</v>
      </c>
      <c r="D41" s="534">
        <f>'ODD 7'!E11</f>
        <v>0</v>
      </c>
      <c r="E41" s="534">
        <f>'ODD 7'!F11</f>
        <v>0</v>
      </c>
      <c r="F41" s="78">
        <f>'ODD 7'!G11</f>
        <v>0</v>
      </c>
      <c r="G41" s="78">
        <f>'ODD 7'!H11</f>
        <v>0</v>
      </c>
      <c r="H41" s="79">
        <f>'ODD 7'!I11</f>
        <v>0</v>
      </c>
      <c r="I41" s="79">
        <f>'ODD 7'!K11</f>
        <v>0</v>
      </c>
      <c r="J41" s="298">
        <f t="shared" si="324"/>
        <v>0</v>
      </c>
      <c r="K41" s="299">
        <f>E41*10+F41</f>
        <v>0</v>
      </c>
      <c r="L41" s="299" t="b">
        <f t="shared" si="354"/>
        <v>0</v>
      </c>
      <c r="M41" s="299" t="b">
        <f t="shared" si="355"/>
        <v>0</v>
      </c>
      <c r="N41" s="299" t="b">
        <f t="shared" si="356"/>
        <v>0</v>
      </c>
      <c r="O41" s="299" t="b">
        <f t="shared" si="357"/>
        <v>0</v>
      </c>
      <c r="P41" s="299" t="b">
        <f t="shared" si="358"/>
        <v>0</v>
      </c>
      <c r="Q41" s="299" t="b">
        <f t="shared" si="359"/>
        <v>0</v>
      </c>
      <c r="R41" s="299" t="b">
        <f t="shared" si="360"/>
        <v>0</v>
      </c>
      <c r="S41" s="300">
        <f>IF(COUNTA(E41:F41)&lt;2,"",(IF(L41=TRUE,$L$3,IF(M41=TRUE,$M$3,IF(N41=TRUE,$N$3,IF(O41=TRUE,$O$3,IF(P41=TRUE,$P$3,IF(Q41=TRUE,$Q$3,IF(R41=TRUE,$R$3,0)))))))))</f>
        <v>0</v>
      </c>
      <c r="T41" s="301">
        <f>IF(COUNTA(E41:F41)&lt;2,"",(IF(L41=TRUE,6,IF(M41=TRUE,5,IF(N41=TRUE,4,IF(O41=TRUE,3,IF(P41=TRUE,2,IF(Q41=TRUE,1,IF(R41=TRUE,0,0)))))))))</f>
        <v>0</v>
      </c>
      <c r="U41" s="302">
        <f>T41*10+H41</f>
        <v>0</v>
      </c>
      <c r="V41" s="299" t="b">
        <f t="shared" si="361"/>
        <v>0</v>
      </c>
      <c r="W41" s="299" t="b">
        <f t="shared" si="362"/>
        <v>0</v>
      </c>
      <c r="X41" s="299" t="b">
        <f t="shared" si="363"/>
        <v>0</v>
      </c>
      <c r="Y41" s="299" t="b">
        <f t="shared" si="364"/>
        <v>0</v>
      </c>
      <c r="Z41" s="370" t="b">
        <f t="shared" si="365"/>
        <v>1</v>
      </c>
      <c r="AA41" s="371" t="str">
        <f>IF(COUNTA(E41:F41:H41)&lt;3,"",(IF(V41=TRUE,$V$3,IF(W41=TRUE,$W$3,IF(X41=TRUE,$X$3,IF(Y41=TRUE,$Y$3,"Non"))))))</f>
        <v>Non</v>
      </c>
      <c r="AB41" s="299" t="b">
        <f t="shared" si="366"/>
        <v>0</v>
      </c>
      <c r="AC41" s="299" t="b">
        <f t="shared" si="367"/>
        <v>0</v>
      </c>
      <c r="AD41" s="299" t="b">
        <f t="shared" si="368"/>
        <v>0</v>
      </c>
      <c r="AE41" s="299" t="b">
        <f t="shared" si="369"/>
        <v>0</v>
      </c>
      <c r="AF41" s="299" t="b">
        <f t="shared" si="370"/>
        <v>0</v>
      </c>
      <c r="AG41" s="303" t="str">
        <f>IF(COUNTA(E41:F41:H41)&lt;3,"",(IF(AB41=TRUE,$AB$3,IF(AC41=TRUE,$AC$3,IF(AD41=TRUE,$AD$3,IF(AE41=TRUE,$AE$3,IF(AF41=TRUE,$AF$3,"Aucune")))))))</f>
        <v>Aucune</v>
      </c>
      <c r="AH41" s="280" t="b">
        <f t="shared" si="23"/>
        <v>0</v>
      </c>
      <c r="AI41" s="280" t="b">
        <f t="shared" si="24"/>
        <v>0</v>
      </c>
      <c r="AJ41" s="280" t="b">
        <f t="shared" si="25"/>
        <v>0</v>
      </c>
      <c r="AK41" s="280" t="b">
        <f t="shared" si="26"/>
        <v>0</v>
      </c>
      <c r="AL41" s="280" t="b">
        <f t="shared" si="27"/>
        <v>0</v>
      </c>
      <c r="AM41" s="280" t="b">
        <f t="shared" si="28"/>
        <v>0</v>
      </c>
      <c r="AN41" s="280" t="b">
        <f t="shared" si="29"/>
        <v>0</v>
      </c>
      <c r="AO41" s="280" t="b">
        <f t="shared" si="30"/>
        <v>0</v>
      </c>
      <c r="AP41" s="280" t="b">
        <f t="shared" si="31"/>
        <v>0</v>
      </c>
      <c r="AQ41" s="280" t="b">
        <f t="shared" si="32"/>
        <v>0</v>
      </c>
      <c r="AR41" s="280" t="b">
        <f t="shared" si="33"/>
        <v>0</v>
      </c>
      <c r="AS41" s="280" t="b">
        <f t="shared" si="34"/>
        <v>0</v>
      </c>
      <c r="AT41" s="280" t="b">
        <f t="shared" si="35"/>
        <v>0</v>
      </c>
      <c r="AU41" s="280" t="b">
        <f t="shared" si="36"/>
        <v>0</v>
      </c>
      <c r="AV41" s="280" t="b">
        <f t="shared" si="37"/>
        <v>0</v>
      </c>
      <c r="AW41" s="280" t="b">
        <f t="shared" si="38"/>
        <v>0</v>
      </c>
      <c r="AX41" s="385" t="str">
        <f>IF(COUNTA(E41:F41:H41)&lt;3,"",(IF(AH41=TRUE,AH$3,IF(AI41=TRUE,AI$3,IF(AJ41=TRUE,AJ$3,IF(AK41=TRUE,AK$3,IF(AL41=TRUE,AL$3,IF(AM41=TRUE,AM$3,IF(AN41=TRUE,AN$3,IF(AO41=TRUE,AO$3,IF(AP41=TRUE,AP$3,IF(AQ41=TRUE,AQ$3,IF(AR41=TRUE,AR$3,IF(AS41=TRUE,AS$3,IF(AT41=TRUE,AT$3,IF(AU41=TRUE,AU$3,IF(AV41=TRUE,AV$3,IF(AW41=TRUE,AW$3,"Aucune"))))))))))))))))))</f>
        <v>Aucune</v>
      </c>
      <c r="AY41" s="372" t="b">
        <f>OR(U41=61,U41=62,U41=63,U41=51,U41=52,U41=53)</f>
        <v>0</v>
      </c>
      <c r="AZ41" s="318" t="b">
        <f>OR(U41=41,U41=42,U41=43,U41=31,U41=32,U41=33)</f>
        <v>0</v>
      </c>
      <c r="BA41" s="318" t="b">
        <f>OR(U41=21,U41=22,U41=23,U41=11,U41=12,U41=13)</f>
        <v>0</v>
      </c>
      <c r="BB41" s="322" t="str">
        <f>IF(COUNTA(E41:F41:H41)&lt;3,"",(IF(AY41=TRUE,$AY$3,IF(AZ41=TRUE,$AZ$3,IF(BA41=TRUE,$BA$3,"Aucune action requise")))))</f>
        <v>Aucune action requise</v>
      </c>
      <c r="BC41" s="318" t="b">
        <f>OR(U41=61,U41=51,U41=41,U41=31,U41=21)</f>
        <v>0</v>
      </c>
      <c r="BD41" s="318" t="b">
        <f>OR(U41=62,U41=52,U41=42,U41=32,U41=22,U41=63,U41=53)</f>
        <v>0</v>
      </c>
      <c r="BE41" s="318" t="b">
        <f>OR(U41=43,U41=33,U41=23,U41=34,U41=24)</f>
        <v>0</v>
      </c>
      <c r="BF41" s="318" t="b">
        <f>OR(U41=64,U41=54,U41=44)</f>
        <v>0</v>
      </c>
      <c r="BG41" s="322" t="str">
        <f>IF(COUNTA(E41:F41:H41)&lt;3,"",(IF(BC41=TRUE,$BC$3,IF(BD41=TRUE,$BD$3,IF(BE41=TRUE,$BE$3,IF(BF41=TRUE,$BF$3,"Aucun"))))))</f>
        <v>Aucun</v>
      </c>
      <c r="BH41" s="323">
        <f>G41</f>
        <v>0</v>
      </c>
      <c r="BI41" s="80">
        <f>'ODD 7'!AZ11</f>
        <v>0</v>
      </c>
      <c r="BJ41" s="324"/>
      <c r="BK41" s="373"/>
      <c r="BL41" s="374">
        <f>I41</f>
        <v>0</v>
      </c>
      <c r="BM41" s="375">
        <f>D41</f>
        <v>0</v>
      </c>
      <c r="BR41" s="123">
        <f>IF(K41=0,1,0)</f>
        <v>1</v>
      </c>
      <c r="BS41" s="123">
        <f t="shared" si="371"/>
        <v>0</v>
      </c>
      <c r="BT41" s="123">
        <f t="shared" si="371"/>
        <v>0</v>
      </c>
      <c r="BU41" s="123">
        <f t="shared" si="371"/>
        <v>0</v>
      </c>
      <c r="BV41" s="123">
        <f t="shared" si="371"/>
        <v>0</v>
      </c>
      <c r="BW41" s="123">
        <f t="shared" si="371"/>
        <v>0</v>
      </c>
      <c r="BX41" s="123">
        <f t="shared" si="371"/>
        <v>0</v>
      </c>
      <c r="BY41" s="123">
        <f t="shared" si="371"/>
        <v>0</v>
      </c>
    </row>
    <row r="42" spans="1:77" s="119" customFormat="1" ht="30.75" customHeight="1" thickBot="1">
      <c r="A42" s="118"/>
      <c r="B42" s="719" t="str">
        <f>'ODD 8'!B2:C2</f>
        <v xml:space="preserve">ODD 8  -   Promouvoir une croissance économique soutenue, partagée et durable, le plein emploi productif et un travail décent pour tous </v>
      </c>
      <c r="C42" s="720"/>
      <c r="D42" s="720"/>
      <c r="E42" s="720"/>
      <c r="F42" s="720"/>
      <c r="G42" s="720"/>
      <c r="H42" s="721"/>
      <c r="I42" s="721"/>
      <c r="J42" s="721"/>
      <c r="K42" s="721"/>
      <c r="L42" s="721"/>
      <c r="M42" s="721"/>
      <c r="N42" s="721"/>
      <c r="O42" s="721"/>
      <c r="P42" s="721"/>
      <c r="Q42" s="721"/>
      <c r="R42" s="721"/>
      <c r="S42" s="721"/>
      <c r="T42" s="721"/>
      <c r="U42" s="721"/>
      <c r="V42" s="721"/>
      <c r="W42" s="721"/>
      <c r="X42" s="721"/>
      <c r="Y42" s="721"/>
      <c r="Z42" s="721"/>
      <c r="AA42" s="721"/>
      <c r="AB42" s="721"/>
      <c r="AC42" s="721"/>
      <c r="AD42" s="721"/>
      <c r="AE42" s="721"/>
      <c r="AF42" s="721"/>
      <c r="AG42" s="721"/>
      <c r="AH42" s="721"/>
      <c r="AI42" s="721"/>
      <c r="AJ42" s="721"/>
      <c r="AK42" s="721"/>
      <c r="AL42" s="721"/>
      <c r="AM42" s="721"/>
      <c r="AN42" s="721"/>
      <c r="AO42" s="721"/>
      <c r="AP42" s="721"/>
      <c r="AQ42" s="721"/>
      <c r="AR42" s="721"/>
      <c r="AS42" s="721"/>
      <c r="AT42" s="721"/>
      <c r="AU42" s="721"/>
      <c r="AV42" s="721"/>
      <c r="AW42" s="721"/>
      <c r="AX42" s="721"/>
      <c r="AY42" s="721"/>
      <c r="AZ42" s="721"/>
      <c r="BA42" s="721"/>
      <c r="BB42" s="721"/>
      <c r="BC42" s="721"/>
      <c r="BD42" s="721"/>
      <c r="BE42" s="721"/>
      <c r="BF42" s="721"/>
      <c r="BG42" s="721"/>
      <c r="BH42" s="721"/>
      <c r="BI42" s="721"/>
      <c r="BJ42" s="721"/>
      <c r="BK42" s="721"/>
      <c r="BL42" s="721"/>
      <c r="BM42" s="722"/>
      <c r="BO42" s="119" t="str">
        <f>B42</f>
        <v xml:space="preserve">ODD 8  -   Promouvoir une croissance économique soutenue, partagée et durable, le plein emploi productif et un travail décent pour tous </v>
      </c>
      <c r="BP42" s="119">
        <v>12</v>
      </c>
      <c r="BQ42" s="119">
        <f>SUM(BS42:BX42)</f>
        <v>0</v>
      </c>
      <c r="BR42" s="120">
        <f>BP42-BQ42</f>
        <v>12</v>
      </c>
      <c r="BS42" s="120">
        <f t="shared" ref="BS42:BX42" si="372">SUM(BS43:BS50)</f>
        <v>0</v>
      </c>
      <c r="BT42" s="120">
        <f t="shared" si="372"/>
        <v>0</v>
      </c>
      <c r="BU42" s="120">
        <f t="shared" si="372"/>
        <v>0</v>
      </c>
      <c r="BV42" s="120">
        <f t="shared" si="372"/>
        <v>0</v>
      </c>
      <c r="BW42" s="120">
        <f t="shared" si="372"/>
        <v>0</v>
      </c>
      <c r="BX42" s="120">
        <f t="shared" si="372"/>
        <v>0</v>
      </c>
      <c r="BY42" s="120">
        <f>BQ42</f>
        <v>0</v>
      </c>
    </row>
    <row r="43" spans="1:77" s="122" customFormat="1" ht="114" customHeight="1">
      <c r="A43" s="121"/>
      <c r="B43" s="171">
        <v>8.1</v>
      </c>
      <c r="C43" s="437" t="s">
        <v>477</v>
      </c>
      <c r="D43" s="207">
        <f>'ODD 8'!E7</f>
        <v>0</v>
      </c>
      <c r="E43" s="176">
        <f>'ODD 8'!F7</f>
        <v>0</v>
      </c>
      <c r="F43" s="174">
        <f>'ODD 8'!G7</f>
        <v>0</v>
      </c>
      <c r="G43" s="174">
        <f>'ODD 8'!H7</f>
        <v>0</v>
      </c>
      <c r="H43" s="175">
        <f>'ODD 8'!I7</f>
        <v>0</v>
      </c>
      <c r="I43" s="175">
        <f>'ODD 8'!J7</f>
        <v>0</v>
      </c>
      <c r="J43" s="163">
        <f t="shared" ref="J43:J50" si="373">S43</f>
        <v>0</v>
      </c>
      <c r="K43" s="164">
        <f t="shared" ref="K43:K50" si="374">E43*10+F43</f>
        <v>0</v>
      </c>
      <c r="L43" s="164" t="b">
        <f t="shared" ref="L43:L50" si="375">OR(K43=31)</f>
        <v>0</v>
      </c>
      <c r="M43" s="164" t="b">
        <f t="shared" ref="M43:M50" si="376">OR(K43=21,K43=32)</f>
        <v>0</v>
      </c>
      <c r="N43" s="164" t="b">
        <f t="shared" ref="N43:N50" si="377">OR(K43=22,K43=33)</f>
        <v>0</v>
      </c>
      <c r="O43" s="164" t="b">
        <f t="shared" ref="O43:O50" si="378">OR(K43=11,K43=12)</f>
        <v>0</v>
      </c>
      <c r="P43" s="164" t="b">
        <f t="shared" ref="P43:P50" si="379">OR(K43=23,K43=34)</f>
        <v>0</v>
      </c>
      <c r="Q43" s="164" t="b">
        <f t="shared" ref="Q43:Q50" si="380">OR(K43=13,K43=14,K43=24)</f>
        <v>0</v>
      </c>
      <c r="R43" s="164" t="b">
        <f t="shared" ref="R43:R50" si="381">OR(K43=1,K43=2,K43=3,K43=4)</f>
        <v>0</v>
      </c>
      <c r="S43" s="165">
        <f t="shared" ref="S43:S50" si="382">IF(COUNTA(E43:F43)&lt;2,"",(IF(L43=TRUE,$L$3,IF(M43=TRUE,$M$3,IF(N43=TRUE,$N$3,IF(O43=TRUE,$O$3,IF(P43=TRUE,$P$3,IF(Q43=TRUE,$Q$3,IF(R43=TRUE,$R$3,0)))))))))</f>
        <v>0</v>
      </c>
      <c r="T43" s="166">
        <f t="shared" ref="T43:T50" si="383">IF(COUNTA(E43:F43)&lt;2,"",(IF(L43=TRUE,6,IF(M43=TRUE,5,IF(N43=TRUE,4,IF(O43=TRUE,3,IF(P43=TRUE,2,IF(Q43=TRUE,1,IF(R43=TRUE,0,0)))))))))</f>
        <v>0</v>
      </c>
      <c r="U43" s="167">
        <f t="shared" ref="U43:U50" si="384">T43*10+H43</f>
        <v>0</v>
      </c>
      <c r="V43" s="164" t="b">
        <f t="shared" ref="V43:V50" si="385">OR(U43=61,U43=62,U43=63)</f>
        <v>0</v>
      </c>
      <c r="W43" s="164" t="b">
        <f t="shared" ref="W43:W50" si="386">OR(U43=51,U43=52)</f>
        <v>0</v>
      </c>
      <c r="X43" s="164" t="b">
        <f t="shared" ref="X43:X50" si="387">OR(U43=31,U43=41,U43=42,U43=53)</f>
        <v>0</v>
      </c>
      <c r="Y43" s="164" t="b">
        <f t="shared" ref="Y43:Y50" si="388">OR(U43=21,U43=32)</f>
        <v>0</v>
      </c>
      <c r="Z43" s="220" t="b">
        <f t="shared" ref="Z43:Z50" si="389">AND(V43=FALSE,W43=FALSE,X43=FALSE,Y43=FALSE)</f>
        <v>1</v>
      </c>
      <c r="AA43" s="221" t="str">
        <f>IF(COUNTA(E43:F43:H43)&lt;3,"",(IF(V43=TRUE,$V$3,IF(W43=TRUE,$W$3,IF(X43=TRUE,$X$3,IF(Y43=TRUE,$Y$3,"Non"))))))</f>
        <v>Non</v>
      </c>
      <c r="AB43" s="164" t="b">
        <f t="shared" ref="AB43:AB50" si="390">OR(U43=61,U43=62,U43=51,U43=52)</f>
        <v>0</v>
      </c>
      <c r="AC43" s="164" t="b">
        <f t="shared" ref="AC43:AC50" si="391">OR(U43=41,U43=42)</f>
        <v>0</v>
      </c>
      <c r="AD43" s="164" t="b">
        <f t="shared" ref="AD43:AD50" si="392">OR(U43=31,U43=32,U43=63,U43=64,U43=53,U43=54,)</f>
        <v>0</v>
      </c>
      <c r="AE43" s="164" t="b">
        <f t="shared" ref="AE43:AE50" si="393">OR(U43=21,U43=22,)</f>
        <v>0</v>
      </c>
      <c r="AF43" s="164" t="b">
        <f t="shared" ref="AF43:AF50" si="394">OR(U43=11,U43=12,U43=13,U43=23,)</f>
        <v>0</v>
      </c>
      <c r="AG43" s="168" t="str">
        <f>IF(COUNTA(E43:F43:H43)&lt;3,"",(IF(AB43=TRUE,$AB$3,IF(AC43=TRUE,$AC$3,IF(AD43=TRUE,$AD$3,IF(AE43=TRUE,$AE$3,IF(AF43=TRUE,$AF$3,"Aucune")))))))</f>
        <v>Aucune</v>
      </c>
      <c r="AH43" s="280" t="b">
        <f t="shared" si="23"/>
        <v>0</v>
      </c>
      <c r="AI43" s="280" t="b">
        <f t="shared" si="24"/>
        <v>0</v>
      </c>
      <c r="AJ43" s="280" t="b">
        <f t="shared" si="25"/>
        <v>0</v>
      </c>
      <c r="AK43" s="280" t="b">
        <f t="shared" si="26"/>
        <v>0</v>
      </c>
      <c r="AL43" s="280" t="b">
        <f t="shared" si="27"/>
        <v>0</v>
      </c>
      <c r="AM43" s="280" t="b">
        <f t="shared" si="28"/>
        <v>0</v>
      </c>
      <c r="AN43" s="280" t="b">
        <f t="shared" si="29"/>
        <v>0</v>
      </c>
      <c r="AO43" s="280" t="b">
        <f t="shared" si="30"/>
        <v>0</v>
      </c>
      <c r="AP43" s="280" t="b">
        <f t="shared" si="31"/>
        <v>0</v>
      </c>
      <c r="AQ43" s="280" t="b">
        <f t="shared" si="32"/>
        <v>0</v>
      </c>
      <c r="AR43" s="280" t="b">
        <f t="shared" si="33"/>
        <v>0</v>
      </c>
      <c r="AS43" s="280" t="b">
        <f t="shared" si="34"/>
        <v>0</v>
      </c>
      <c r="AT43" s="280" t="b">
        <f t="shared" si="35"/>
        <v>0</v>
      </c>
      <c r="AU43" s="280" t="b">
        <f t="shared" si="36"/>
        <v>0</v>
      </c>
      <c r="AV43" s="280" t="b">
        <f t="shared" si="37"/>
        <v>0</v>
      </c>
      <c r="AW43" s="280" t="b">
        <f t="shared" si="38"/>
        <v>0</v>
      </c>
      <c r="AX43" s="356" t="str">
        <f>IF(COUNTA(E43:F43:H43)&lt;3,"",(IF(AH43=TRUE,AH$3,IF(AI43=TRUE,AI$3,IF(AJ43=TRUE,AJ$3,IF(AK43=TRUE,AK$3,IF(AL43=TRUE,AL$3,IF(AM43=TRUE,AM$3,IF(AN43=TRUE,AN$3,IF(AO43=TRUE,AO$3,IF(AP43=TRUE,AP$3,IF(AQ43=TRUE,AQ$3,IF(AR43=TRUE,AR$3,IF(AS43=TRUE,AS$3,IF(AT43=TRUE,AT$3,IF(AU43=TRUE,AU$3,IF(AV43=TRUE,AV$3,IF(AW43=TRUE,AW$3,"Aucune"))))))))))))))))))</f>
        <v>Aucune</v>
      </c>
      <c r="AY43" s="208" t="b">
        <f t="shared" ref="AY43:AY50" si="395">OR(U43=61,U43=62,U43=63,U43=51,U43=52,U43=53)</f>
        <v>0</v>
      </c>
      <c r="AZ43" s="164" t="b">
        <f t="shared" ref="AZ43:AZ50" si="396">OR(U43=41,U43=42,U43=43,U43=31,U43=32,U43=33)</f>
        <v>0</v>
      </c>
      <c r="BA43" s="164" t="b">
        <f t="shared" ref="BA43:BA50" si="397">OR(U43=21,U43=22,U43=23,U43=11,U43=12,U43=13)</f>
        <v>0</v>
      </c>
      <c r="BB43" s="168" t="str">
        <f>IF(COUNTA(E43:F43:H43)&lt;3,"",(IF(AY43=TRUE,$AY$3,IF(AZ43=TRUE,$AZ$3,IF(BA43=TRUE,$BA$3,"Aucune action requise")))))</f>
        <v>Aucune action requise</v>
      </c>
      <c r="BC43" s="164" t="b">
        <f t="shared" ref="BC43:BC50" si="398">OR(U43=61,U43=51,U43=41,U43=31,U43=21)</f>
        <v>0</v>
      </c>
      <c r="BD43" s="164" t="b">
        <f t="shared" ref="BD43:BD50" si="399">OR(U43=62,U43=52,U43=42,U43=32,U43=22,U43=63,U43=53)</f>
        <v>0</v>
      </c>
      <c r="BE43" s="164" t="b">
        <f t="shared" ref="BE43:BE50" si="400">OR(U43=43,U43=33,U43=23,U43=34,U43=24)</f>
        <v>0</v>
      </c>
      <c r="BF43" s="164" t="b">
        <f t="shared" ref="BF43:BF50" si="401">OR(U43=64,U43=54,U43=44)</f>
        <v>0</v>
      </c>
      <c r="BG43" s="168" t="str">
        <f>IF(COUNTA(E43:F43:H43)&lt;3,"",(IF(BC43=TRUE,$BC$3,IF(BD43=TRUE,$BD$3,IF(BE43=TRUE,$BE$3,IF(BF43=TRUE,$BF$3,"Aucun"))))))</f>
        <v>Aucun</v>
      </c>
      <c r="BH43" s="169">
        <f t="shared" ref="BH43:BH50" si="402">G43</f>
        <v>0</v>
      </c>
      <c r="BI43" s="169">
        <f>'ODD 8'!AY7</f>
        <v>0</v>
      </c>
      <c r="BJ43" s="170"/>
      <c r="BK43" s="177"/>
      <c r="BL43" s="234">
        <f t="shared" ref="BL43:BL50" si="403">I43</f>
        <v>0</v>
      </c>
      <c r="BM43" s="235">
        <f t="shared" ref="BM43:BM50" si="404">D43</f>
        <v>0</v>
      </c>
      <c r="BR43" s="123">
        <f t="shared" ref="BR43:BR50" si="405">IF(K43=0,1,0)</f>
        <v>1</v>
      </c>
      <c r="BS43" s="123">
        <f t="shared" ref="BS43:BS50" si="406">IF(L43=TRUE,1,0)</f>
        <v>0</v>
      </c>
      <c r="BT43" s="123">
        <f t="shared" ref="BT43:BT50" si="407">IF(M43=TRUE,1,0)</f>
        <v>0</v>
      </c>
      <c r="BU43" s="123">
        <f t="shared" ref="BU43:BU50" si="408">IF(N43=TRUE,1,0)</f>
        <v>0</v>
      </c>
      <c r="BV43" s="123">
        <f t="shared" ref="BV43:BV50" si="409">IF(O43=TRUE,1,0)</f>
        <v>0</v>
      </c>
      <c r="BW43" s="123">
        <f t="shared" ref="BW43:BW50" si="410">IF(P43=TRUE,1,0)</f>
        <v>0</v>
      </c>
      <c r="BX43" s="123">
        <f t="shared" ref="BX43:BX50" si="411">IF(Q43=TRUE,1,0)</f>
        <v>0</v>
      </c>
      <c r="BY43" s="123">
        <f t="shared" ref="BY43:BY50" si="412">IF(R43=TRUE,1,0)</f>
        <v>0</v>
      </c>
    </row>
    <row r="44" spans="1:77" s="122" customFormat="1" ht="114" customHeight="1">
      <c r="A44" s="121"/>
      <c r="B44" s="171">
        <v>8.1999999999999993</v>
      </c>
      <c r="C44" s="437" t="s">
        <v>478</v>
      </c>
      <c r="D44" s="207">
        <f>'ODD 8'!E8</f>
        <v>0</v>
      </c>
      <c r="E44" s="176">
        <f>'ODD 8'!F8</f>
        <v>0</v>
      </c>
      <c r="F44" s="174">
        <f>'ODD 8'!G8</f>
        <v>0</v>
      </c>
      <c r="G44" s="174">
        <f>'ODD 8'!H8</f>
        <v>0</v>
      </c>
      <c r="H44" s="175">
        <f>'ODD 8'!I8</f>
        <v>0</v>
      </c>
      <c r="I44" s="175">
        <f>'ODD 8'!J8</f>
        <v>0</v>
      </c>
      <c r="J44" s="163">
        <f t="shared" si="373"/>
        <v>0</v>
      </c>
      <c r="K44" s="164">
        <f t="shared" ref="K44" si="413">E44*10+F44</f>
        <v>0</v>
      </c>
      <c r="L44" s="164" t="b">
        <f t="shared" ref="L44" si="414">OR(K44=31)</f>
        <v>0</v>
      </c>
      <c r="M44" s="164" t="b">
        <f t="shared" ref="M44" si="415">OR(K44=21,K44=32)</f>
        <v>0</v>
      </c>
      <c r="N44" s="164" t="b">
        <f t="shared" ref="N44" si="416">OR(K44=22,K44=33)</f>
        <v>0</v>
      </c>
      <c r="O44" s="164" t="b">
        <f t="shared" ref="O44" si="417">OR(K44=11,K44=12)</f>
        <v>0</v>
      </c>
      <c r="P44" s="164" t="b">
        <f t="shared" ref="P44" si="418">OR(K44=23,K44=34)</f>
        <v>0</v>
      </c>
      <c r="Q44" s="164" t="b">
        <f t="shared" ref="Q44" si="419">OR(K44=13,K44=14,K44=24)</f>
        <v>0</v>
      </c>
      <c r="R44" s="164" t="b">
        <f t="shared" ref="R44" si="420">OR(K44=1,K44=2,K44=3,K44=4)</f>
        <v>0</v>
      </c>
      <c r="S44" s="165">
        <f t="shared" ref="S44" si="421">IF(COUNTA(E44:F44)&lt;2,"",(IF(L44=TRUE,$L$3,IF(M44=TRUE,$M$3,IF(N44=TRUE,$N$3,IF(O44=TRUE,$O$3,IF(P44=TRUE,$P$3,IF(Q44=TRUE,$Q$3,IF(R44=TRUE,$R$3,0)))))))))</f>
        <v>0</v>
      </c>
      <c r="T44" s="166">
        <f t="shared" ref="T44" si="422">IF(COUNTA(E44:F44)&lt;2,"",(IF(L44=TRUE,6,IF(M44=TRUE,5,IF(N44=TRUE,4,IF(O44=TRUE,3,IF(P44=TRUE,2,IF(Q44=TRUE,1,IF(R44=TRUE,0,0)))))))))</f>
        <v>0</v>
      </c>
      <c r="U44" s="167">
        <f t="shared" ref="U44" si="423">T44*10+H44</f>
        <v>0</v>
      </c>
      <c r="V44" s="164" t="b">
        <f t="shared" ref="V44" si="424">OR(U44=61,U44=62,U44=63)</f>
        <v>0</v>
      </c>
      <c r="W44" s="164" t="b">
        <f t="shared" ref="W44" si="425">OR(U44=51,U44=52)</f>
        <v>0</v>
      </c>
      <c r="X44" s="164" t="b">
        <f t="shared" ref="X44" si="426">OR(U44=31,U44=41,U44=42,U44=53)</f>
        <v>0</v>
      </c>
      <c r="Y44" s="164" t="b">
        <f t="shared" ref="Y44" si="427">OR(U44=21,U44=32)</f>
        <v>0</v>
      </c>
      <c r="Z44" s="220" t="b">
        <f t="shared" ref="Z44" si="428">AND(V44=FALSE,W44=FALSE,X44=FALSE,Y44=FALSE)</f>
        <v>1</v>
      </c>
      <c r="AA44" s="221" t="str">
        <f>IF(COUNTA(E44:F44:H44)&lt;3,"",(IF(V44=TRUE,$V$3,IF(W44=TRUE,$W$3,IF(X44=TRUE,$X$3,IF(Y44=TRUE,$Y$3,"Non"))))))</f>
        <v>Non</v>
      </c>
      <c r="AB44" s="164"/>
      <c r="AC44" s="164"/>
      <c r="AD44" s="164"/>
      <c r="AE44" s="164"/>
      <c r="AF44" s="164"/>
      <c r="AG44" s="168" t="str">
        <f>IF(COUNTA(E44:F44:H44)&lt;3,"",(IF(AB44=TRUE,$AB$3,IF(AC44=TRUE,$AC$3,IF(AD44=TRUE,$AD$3,IF(AE44=TRUE,$AE$3,IF(AF44=TRUE,$AF$3,"Aucune")))))))</f>
        <v>Aucune</v>
      </c>
      <c r="AH44" s="280"/>
      <c r="AI44" s="280"/>
      <c r="AJ44" s="280"/>
      <c r="AK44" s="280"/>
      <c r="AL44" s="280"/>
      <c r="AM44" s="280"/>
      <c r="AN44" s="280"/>
      <c r="AO44" s="280"/>
      <c r="AP44" s="280"/>
      <c r="AQ44" s="280"/>
      <c r="AR44" s="280"/>
      <c r="AS44" s="280"/>
      <c r="AT44" s="280"/>
      <c r="AU44" s="280"/>
      <c r="AV44" s="280"/>
      <c r="AW44" s="280"/>
      <c r="AX44" s="356" t="str">
        <f>IF(COUNTA(E44:F44:H44)&lt;3,"",(IF(AH44=TRUE,AH$3,IF(AI44=TRUE,AI$3,IF(AJ44=TRUE,AJ$3,IF(AK44=TRUE,AK$3,IF(AL44=TRUE,AL$3,IF(AM44=TRUE,AM$3,IF(AN44=TRUE,AN$3,IF(AO44=TRUE,AO$3,IF(AP44=TRUE,AP$3,IF(AQ44=TRUE,AQ$3,IF(AR44=TRUE,AR$3,IF(AS44=TRUE,AS$3,IF(AT44=TRUE,AT$3,IF(AU44=TRUE,AU$3,IF(AV44=TRUE,AV$3,IF(AW44=TRUE,AW$3,"Aucune"))))))))))))))))))</f>
        <v>Aucune</v>
      </c>
      <c r="AY44" s="208"/>
      <c r="AZ44" s="164"/>
      <c r="BA44" s="164"/>
      <c r="BB44" s="168"/>
      <c r="BC44" s="164"/>
      <c r="BD44" s="164"/>
      <c r="BE44" s="164"/>
      <c r="BF44" s="164"/>
      <c r="BG44" s="168"/>
      <c r="BH44" s="169"/>
      <c r="BI44" s="169">
        <f>'ODD 8'!AY8</f>
        <v>0</v>
      </c>
      <c r="BJ44" s="170"/>
      <c r="BK44" s="177"/>
      <c r="BL44" s="234">
        <f t="shared" si="403"/>
        <v>0</v>
      </c>
      <c r="BM44" s="235">
        <f t="shared" si="404"/>
        <v>0</v>
      </c>
      <c r="BR44" s="123">
        <f t="shared" ref="BR44" si="429">IF(K44=0,1,0)</f>
        <v>1</v>
      </c>
      <c r="BS44" s="123">
        <f t="shared" ref="BS44" si="430">IF(L44=TRUE,1,0)</f>
        <v>0</v>
      </c>
      <c r="BT44" s="123">
        <f t="shared" ref="BT44" si="431">IF(M44=TRUE,1,0)</f>
        <v>0</v>
      </c>
      <c r="BU44" s="123">
        <f t="shared" ref="BU44" si="432">IF(N44=TRUE,1,0)</f>
        <v>0</v>
      </c>
      <c r="BV44" s="123">
        <f t="shared" ref="BV44" si="433">IF(O44=TRUE,1,0)</f>
        <v>0</v>
      </c>
      <c r="BW44" s="123">
        <f t="shared" ref="BW44" si="434">IF(P44=TRUE,1,0)</f>
        <v>0</v>
      </c>
      <c r="BX44" s="123">
        <f t="shared" ref="BX44" si="435">IF(Q44=TRUE,1,0)</f>
        <v>0</v>
      </c>
      <c r="BY44" s="123">
        <f t="shared" ref="BY44" si="436">IF(R44=TRUE,1,0)</f>
        <v>0</v>
      </c>
    </row>
    <row r="45" spans="1:77" s="122" customFormat="1" ht="114" customHeight="1">
      <c r="A45" s="121"/>
      <c r="B45" s="127" t="s">
        <v>479</v>
      </c>
      <c r="C45" s="437" t="s">
        <v>480</v>
      </c>
      <c r="D45" s="207">
        <f>'ODD 8'!E9</f>
        <v>0</v>
      </c>
      <c r="E45" s="176">
        <f>'ODD 8'!F9</f>
        <v>0</v>
      </c>
      <c r="F45" s="174">
        <f>'ODD 8'!G9</f>
        <v>0</v>
      </c>
      <c r="G45" s="174">
        <f>'ODD 8'!H9</f>
        <v>0</v>
      </c>
      <c r="H45" s="175">
        <f>'ODD 8'!I9</f>
        <v>0</v>
      </c>
      <c r="I45" s="175">
        <f>'ODD 8'!J9</f>
        <v>0</v>
      </c>
      <c r="J45" s="124">
        <f t="shared" si="373"/>
        <v>0</v>
      </c>
      <c r="K45" s="280">
        <f t="shared" si="374"/>
        <v>0</v>
      </c>
      <c r="L45" s="280" t="b">
        <f t="shared" si="375"/>
        <v>0</v>
      </c>
      <c r="M45" s="280" t="b">
        <f t="shared" si="376"/>
        <v>0</v>
      </c>
      <c r="N45" s="280" t="b">
        <f t="shared" si="377"/>
        <v>0</v>
      </c>
      <c r="O45" s="280" t="b">
        <f t="shared" si="378"/>
        <v>0</v>
      </c>
      <c r="P45" s="280" t="b">
        <f t="shared" si="379"/>
        <v>0</v>
      </c>
      <c r="Q45" s="280" t="b">
        <f t="shared" si="380"/>
        <v>0</v>
      </c>
      <c r="R45" s="280" t="b">
        <f t="shared" si="381"/>
        <v>0</v>
      </c>
      <c r="S45" s="281">
        <f t="shared" si="382"/>
        <v>0</v>
      </c>
      <c r="T45" s="282">
        <f t="shared" si="383"/>
        <v>0</v>
      </c>
      <c r="U45" s="125">
        <f t="shared" si="384"/>
        <v>0</v>
      </c>
      <c r="V45" s="280" t="b">
        <f t="shared" si="385"/>
        <v>0</v>
      </c>
      <c r="W45" s="280" t="b">
        <f t="shared" si="386"/>
        <v>0</v>
      </c>
      <c r="X45" s="280" t="b">
        <f t="shared" si="387"/>
        <v>0</v>
      </c>
      <c r="Y45" s="280" t="b">
        <f t="shared" si="388"/>
        <v>0</v>
      </c>
      <c r="Z45" s="358" t="b">
        <f t="shared" si="389"/>
        <v>1</v>
      </c>
      <c r="AA45" s="359" t="str">
        <f>IF(COUNTA(E45:F45:H45)&lt;3,"",(IF(V45=TRUE,$V$3,IF(W45=TRUE,$W$3,IF(X45=TRUE,$X$3,IF(Y45=TRUE,$Y$3,"Non"))))))</f>
        <v>Non</v>
      </c>
      <c r="AB45" s="280" t="b">
        <f t="shared" si="390"/>
        <v>0</v>
      </c>
      <c r="AC45" s="280" t="b">
        <f t="shared" si="391"/>
        <v>0</v>
      </c>
      <c r="AD45" s="280" t="b">
        <f t="shared" si="392"/>
        <v>0</v>
      </c>
      <c r="AE45" s="280" t="b">
        <f t="shared" si="393"/>
        <v>0</v>
      </c>
      <c r="AF45" s="280" t="b">
        <f t="shared" si="394"/>
        <v>0</v>
      </c>
      <c r="AG45" s="283" t="str">
        <f>IF(COUNTA(E45:F45:H45)&lt;3,"",(IF(AB45=TRUE,$AB$3,IF(AC45=TRUE,$AC$3,IF(AD45=TRUE,$AD$3,IF(AE45=TRUE,$AE$3,IF(AF45=TRUE,$AF$3,"Aucune")))))))</f>
        <v>Aucune</v>
      </c>
      <c r="AH45" s="280" t="b">
        <f t="shared" ref="AH45:AH89" si="437">OR($U45=61,$U45=62)</f>
        <v>0</v>
      </c>
      <c r="AI45" s="280" t="b">
        <f t="shared" ref="AI45:AI89" si="438">OR($U45=63)</f>
        <v>0</v>
      </c>
      <c r="AJ45" s="280" t="b">
        <f t="shared" ref="AJ45:AJ89" si="439">OR($U45=64)</f>
        <v>0</v>
      </c>
      <c r="AK45" s="280" t="b">
        <f t="shared" ref="AK45:AK89" si="440">OR($U45=51,$U45=52)</f>
        <v>0</v>
      </c>
      <c r="AL45" s="280" t="b">
        <f t="shared" ref="AL45:AL89" si="441">OR($U45=53)</f>
        <v>0</v>
      </c>
      <c r="AM45" s="280" t="b">
        <f t="shared" ref="AM45:AM89" si="442">OR($U45=54)</f>
        <v>0</v>
      </c>
      <c r="AN45" s="280" t="b">
        <f t="shared" ref="AN45:AN89" si="443">OR($U45=41)</f>
        <v>0</v>
      </c>
      <c r="AO45" s="280" t="b">
        <f t="shared" ref="AO45:AO89" si="444">OR($U45=42,$U45=43)</f>
        <v>0</v>
      </c>
      <c r="AP45" s="280" t="b">
        <f t="shared" ref="AP45:AP89" si="445">OR($U45=44)</f>
        <v>0</v>
      </c>
      <c r="AQ45" s="280" t="b">
        <f t="shared" ref="AQ45:AQ89" si="446">OR($U45=31)</f>
        <v>0</v>
      </c>
      <c r="AR45" s="280" t="b">
        <f t="shared" ref="AR45:AR89" si="447">OR($U45=32,$U45=33)</f>
        <v>0</v>
      </c>
      <c r="AS45" s="280" t="b">
        <f t="shared" ref="AS45:AS89" si="448">OR($U45=34)</f>
        <v>0</v>
      </c>
      <c r="AT45" s="280" t="b">
        <f t="shared" ref="AT45:AT89" si="449">OR($U45=22,$U45=23)</f>
        <v>0</v>
      </c>
      <c r="AU45" s="280" t="b">
        <f t="shared" ref="AU45:AU89" si="450">OR($U45=24)</f>
        <v>0</v>
      </c>
      <c r="AV45" s="280" t="b">
        <f t="shared" ref="AV45:AV89" si="451">OR($U45=12,$U45=13)</f>
        <v>0</v>
      </c>
      <c r="AW45" s="280" t="b">
        <f t="shared" ref="AW45:AW89" si="452">OR($U45=14)</f>
        <v>0</v>
      </c>
      <c r="AX45" s="356" t="str">
        <f>IF(COUNTA(E45:F45:H45)&lt;3,"",(IF(AH45=TRUE,AH$3,IF(AI45=TRUE,AI$3,IF(AJ45=TRUE,AJ$3,IF(AK45=TRUE,AK$3,IF(AL45=TRUE,AL$3,IF(AM45=TRUE,AM$3,IF(AN45=TRUE,AN$3,IF(AO45=TRUE,AO$3,IF(AP45=TRUE,AP$3,IF(AQ45=TRUE,AQ$3,IF(AR45=TRUE,AR$3,IF(AS45=TRUE,AS$3,IF(AT45=TRUE,AT$3,IF(AU45=TRUE,AU$3,IF(AV45=TRUE,AV$3,IF(AW45=TRUE,AW$3,"Aucune"))))))))))))))))))</f>
        <v>Aucune</v>
      </c>
      <c r="AY45" s="360" t="b">
        <f t="shared" si="395"/>
        <v>0</v>
      </c>
      <c r="AZ45" s="280" t="b">
        <f t="shared" si="396"/>
        <v>0</v>
      </c>
      <c r="BA45" s="280" t="b">
        <f t="shared" si="397"/>
        <v>0</v>
      </c>
      <c r="BB45" s="283" t="str">
        <f>IF(COUNTA(E45:F45:H45)&lt;3,"",(IF(AY45=TRUE,$AY$3,IF(AZ45=TRUE,$AZ$3,IF(BA45=TRUE,$BA$3,"Aucune action requise")))))</f>
        <v>Aucune action requise</v>
      </c>
      <c r="BC45" s="280" t="b">
        <f t="shared" si="398"/>
        <v>0</v>
      </c>
      <c r="BD45" s="280" t="b">
        <f t="shared" si="399"/>
        <v>0</v>
      </c>
      <c r="BE45" s="280" t="b">
        <f t="shared" si="400"/>
        <v>0</v>
      </c>
      <c r="BF45" s="280" t="b">
        <f t="shared" si="401"/>
        <v>0</v>
      </c>
      <c r="BG45" s="283" t="str">
        <f>IF(COUNTA(E45:F45:H45)&lt;3,"",(IF(BC45=TRUE,$BC$3,IF(BD45=TRUE,$BD$3,IF(BE45=TRUE,$BE$3,IF(BF45=TRUE,$BF$3,"Aucun"))))))</f>
        <v>Aucun</v>
      </c>
      <c r="BH45" s="80">
        <f t="shared" si="402"/>
        <v>0</v>
      </c>
      <c r="BI45" s="80">
        <f>'ODD 8'!AY15</f>
        <v>0</v>
      </c>
      <c r="BJ45" s="34"/>
      <c r="BK45" s="149"/>
      <c r="BL45" s="227">
        <f t="shared" si="403"/>
        <v>0</v>
      </c>
      <c r="BM45" s="228">
        <f t="shared" si="404"/>
        <v>0</v>
      </c>
      <c r="BR45" s="123">
        <f t="shared" si="405"/>
        <v>1</v>
      </c>
      <c r="BS45" s="123">
        <f t="shared" si="406"/>
        <v>0</v>
      </c>
      <c r="BT45" s="123">
        <f t="shared" si="407"/>
        <v>0</v>
      </c>
      <c r="BU45" s="123">
        <f t="shared" si="408"/>
        <v>0</v>
      </c>
      <c r="BV45" s="123">
        <f t="shared" si="409"/>
        <v>0</v>
      </c>
      <c r="BW45" s="123">
        <f t="shared" si="410"/>
        <v>0</v>
      </c>
      <c r="BX45" s="123">
        <f t="shared" si="411"/>
        <v>0</v>
      </c>
      <c r="BY45" s="123">
        <f t="shared" si="412"/>
        <v>0</v>
      </c>
    </row>
    <row r="46" spans="1:77" s="122" customFormat="1" ht="114" customHeight="1">
      <c r="A46" s="121"/>
      <c r="B46" s="127" t="s">
        <v>481</v>
      </c>
      <c r="C46" s="437" t="s">
        <v>482</v>
      </c>
      <c r="D46" s="207">
        <f>'ODD 8'!E10</f>
        <v>0</v>
      </c>
      <c r="E46" s="176">
        <f>'ODD 8'!F10</f>
        <v>0</v>
      </c>
      <c r="F46" s="174">
        <f>'ODD 8'!G10</f>
        <v>0</v>
      </c>
      <c r="G46" s="174">
        <f>'ODD 8'!H10</f>
        <v>0</v>
      </c>
      <c r="H46" s="175">
        <f>'ODD 8'!I10</f>
        <v>0</v>
      </c>
      <c r="I46" s="175">
        <f>'ODD 8'!J10</f>
        <v>0</v>
      </c>
      <c r="J46" s="163">
        <f t="shared" si="373"/>
        <v>0</v>
      </c>
      <c r="K46" s="164">
        <f t="shared" si="374"/>
        <v>0</v>
      </c>
      <c r="L46" s="164" t="b">
        <f t="shared" si="375"/>
        <v>0</v>
      </c>
      <c r="M46" s="164" t="b">
        <f t="shared" si="376"/>
        <v>0</v>
      </c>
      <c r="N46" s="164" t="b">
        <f t="shared" si="377"/>
        <v>0</v>
      </c>
      <c r="O46" s="164" t="b">
        <f t="shared" si="378"/>
        <v>0</v>
      </c>
      <c r="P46" s="164" t="b">
        <f t="shared" si="379"/>
        <v>0</v>
      </c>
      <c r="Q46" s="164" t="b">
        <f t="shared" si="380"/>
        <v>0</v>
      </c>
      <c r="R46" s="164" t="b">
        <f t="shared" si="381"/>
        <v>0</v>
      </c>
      <c r="S46" s="165">
        <f t="shared" si="382"/>
        <v>0</v>
      </c>
      <c r="T46" s="166">
        <f t="shared" si="383"/>
        <v>0</v>
      </c>
      <c r="U46" s="167">
        <f t="shared" si="384"/>
        <v>0</v>
      </c>
      <c r="V46" s="164" t="b">
        <f t="shared" si="385"/>
        <v>0</v>
      </c>
      <c r="W46" s="164" t="b">
        <f t="shared" si="386"/>
        <v>0</v>
      </c>
      <c r="X46" s="164" t="b">
        <f t="shared" si="387"/>
        <v>0</v>
      </c>
      <c r="Y46" s="164" t="b">
        <f t="shared" si="388"/>
        <v>0</v>
      </c>
      <c r="Z46" s="220" t="b">
        <f t="shared" si="389"/>
        <v>1</v>
      </c>
      <c r="AA46" s="221" t="str">
        <f>IF(COUNTA(E46:F46:H46)&lt;3,"",(IF(V46=TRUE,$V$3,IF(W46=TRUE,$W$3,IF(X46=TRUE,$X$3,IF(Y46=TRUE,$Y$3,"Non"))))))</f>
        <v>Non</v>
      </c>
      <c r="AB46" s="164" t="b">
        <f t="shared" si="390"/>
        <v>0</v>
      </c>
      <c r="AC46" s="164" t="b">
        <f t="shared" si="391"/>
        <v>0</v>
      </c>
      <c r="AD46" s="164" t="b">
        <f t="shared" si="392"/>
        <v>0</v>
      </c>
      <c r="AE46" s="164" t="b">
        <f t="shared" si="393"/>
        <v>0</v>
      </c>
      <c r="AF46" s="164" t="b">
        <f t="shared" si="394"/>
        <v>0</v>
      </c>
      <c r="AG46" s="168" t="str">
        <f>IF(COUNTA(E46:F46:H46)&lt;3,"",(IF(AB46=TRUE,$AB$3,IF(AC46=TRUE,$AC$3,IF(AD46=TRUE,$AD$3,IF(AE46=TRUE,$AE$3,IF(AF46=TRUE,$AF$3,"Aucune")))))))</f>
        <v>Aucune</v>
      </c>
      <c r="AH46" s="280" t="b">
        <f t="shared" si="437"/>
        <v>0</v>
      </c>
      <c r="AI46" s="280" t="b">
        <f t="shared" si="438"/>
        <v>0</v>
      </c>
      <c r="AJ46" s="280" t="b">
        <f t="shared" si="439"/>
        <v>0</v>
      </c>
      <c r="AK46" s="280" t="b">
        <f t="shared" si="440"/>
        <v>0</v>
      </c>
      <c r="AL46" s="280" t="b">
        <f t="shared" si="441"/>
        <v>0</v>
      </c>
      <c r="AM46" s="280" t="b">
        <f t="shared" si="442"/>
        <v>0</v>
      </c>
      <c r="AN46" s="280" t="b">
        <f t="shared" si="443"/>
        <v>0</v>
      </c>
      <c r="AO46" s="280" t="b">
        <f t="shared" si="444"/>
        <v>0</v>
      </c>
      <c r="AP46" s="280" t="b">
        <f t="shared" si="445"/>
        <v>0</v>
      </c>
      <c r="AQ46" s="280" t="b">
        <f t="shared" si="446"/>
        <v>0</v>
      </c>
      <c r="AR46" s="280" t="b">
        <f t="shared" si="447"/>
        <v>0</v>
      </c>
      <c r="AS46" s="280" t="b">
        <f t="shared" si="448"/>
        <v>0</v>
      </c>
      <c r="AT46" s="280" t="b">
        <f t="shared" si="449"/>
        <v>0</v>
      </c>
      <c r="AU46" s="280" t="b">
        <f t="shared" si="450"/>
        <v>0</v>
      </c>
      <c r="AV46" s="280" t="b">
        <f t="shared" si="451"/>
        <v>0</v>
      </c>
      <c r="AW46" s="280" t="b">
        <f t="shared" si="452"/>
        <v>0</v>
      </c>
      <c r="AX46" s="385" t="str">
        <f>IF(COUNTA(E46:F46:H46)&lt;3,"",(IF(AH46=TRUE,AH$3,IF(AI46=TRUE,AI$3,IF(AJ46=TRUE,AJ$3,IF(AK46=TRUE,AK$3,IF(AL46=TRUE,AL$3,IF(AM46=TRUE,AM$3,IF(AN46=TRUE,AN$3,IF(AO46=TRUE,AO$3,IF(AP46=TRUE,AP$3,IF(AQ46=TRUE,AQ$3,IF(AR46=TRUE,AR$3,IF(AS46=TRUE,AS$3,IF(AT46=TRUE,AT$3,IF(AU46=TRUE,AU$3,IF(AV46=TRUE,AV$3,IF(AW46=TRUE,AW$3,"Aucune"))))))))))))))))))</f>
        <v>Aucune</v>
      </c>
      <c r="AY46" s="208" t="b">
        <f t="shared" si="395"/>
        <v>0</v>
      </c>
      <c r="AZ46" s="164" t="b">
        <f t="shared" si="396"/>
        <v>0</v>
      </c>
      <c r="BA46" s="164" t="b">
        <f t="shared" si="397"/>
        <v>0</v>
      </c>
      <c r="BB46" s="168" t="str">
        <f>IF(COUNTA(E46:F46:H46)&lt;3,"",(IF(AY46=TRUE,$AY$3,IF(AZ46=TRUE,$AZ$3,IF(BA46=TRUE,$BA$3,"Aucune action requise")))))</f>
        <v>Aucune action requise</v>
      </c>
      <c r="BC46" s="164" t="b">
        <f t="shared" si="398"/>
        <v>0</v>
      </c>
      <c r="BD46" s="164" t="b">
        <f t="shared" si="399"/>
        <v>0</v>
      </c>
      <c r="BE46" s="164" t="b">
        <f t="shared" si="400"/>
        <v>0</v>
      </c>
      <c r="BF46" s="164" t="b">
        <f t="shared" si="401"/>
        <v>0</v>
      </c>
      <c r="BG46" s="168" t="str">
        <f>IF(COUNTA(E46:F46:H46)&lt;3,"",(IF(BC46=TRUE,$BC$3,IF(BD46=TRUE,$BD$3,IF(BE46=TRUE,$BE$3,IF(BF46=TRUE,$BF$3,"Aucun"))))))</f>
        <v>Aucun</v>
      </c>
      <c r="BH46" s="169">
        <f t="shared" si="402"/>
        <v>0</v>
      </c>
      <c r="BI46" s="169">
        <f>'ODD 8'!AY16</f>
        <v>0</v>
      </c>
      <c r="BJ46" s="170"/>
      <c r="BK46" s="177"/>
      <c r="BL46" s="234">
        <f t="shared" si="403"/>
        <v>0</v>
      </c>
      <c r="BM46" s="235">
        <f t="shared" si="404"/>
        <v>0</v>
      </c>
      <c r="BR46" s="123">
        <f t="shared" si="405"/>
        <v>1</v>
      </c>
      <c r="BS46" s="123">
        <f t="shared" si="406"/>
        <v>0</v>
      </c>
      <c r="BT46" s="123">
        <f t="shared" si="407"/>
        <v>0</v>
      </c>
      <c r="BU46" s="123">
        <f t="shared" si="408"/>
        <v>0</v>
      </c>
      <c r="BV46" s="123">
        <f t="shared" si="409"/>
        <v>0</v>
      </c>
      <c r="BW46" s="123">
        <f t="shared" si="410"/>
        <v>0</v>
      </c>
      <c r="BX46" s="123">
        <f t="shared" si="411"/>
        <v>0</v>
      </c>
      <c r="BY46" s="123">
        <f t="shared" si="412"/>
        <v>0</v>
      </c>
    </row>
    <row r="47" spans="1:77" s="122" customFormat="1" ht="114" customHeight="1">
      <c r="A47" s="121"/>
      <c r="B47" s="127">
        <v>8.5</v>
      </c>
      <c r="C47" s="437" t="s">
        <v>483</v>
      </c>
      <c r="D47" s="207">
        <f>'ODD 8'!E11</f>
        <v>0</v>
      </c>
      <c r="E47" s="176">
        <f>'ODD 8'!F11</f>
        <v>0</v>
      </c>
      <c r="F47" s="174">
        <f>'ODD 8'!G11</f>
        <v>0</v>
      </c>
      <c r="G47" s="174">
        <f>'ODD 8'!H11</f>
        <v>0</v>
      </c>
      <c r="H47" s="175">
        <f>'ODD 8'!I11</f>
        <v>0</v>
      </c>
      <c r="I47" s="175">
        <f>'ODD 8'!J11</f>
        <v>0</v>
      </c>
      <c r="J47" s="124">
        <f t="shared" si="373"/>
        <v>0</v>
      </c>
      <c r="K47" s="280">
        <f t="shared" si="374"/>
        <v>0</v>
      </c>
      <c r="L47" s="280" t="b">
        <f t="shared" si="375"/>
        <v>0</v>
      </c>
      <c r="M47" s="280" t="b">
        <f t="shared" si="376"/>
        <v>0</v>
      </c>
      <c r="N47" s="280" t="b">
        <f t="shared" si="377"/>
        <v>0</v>
      </c>
      <c r="O47" s="280" t="b">
        <f t="shared" si="378"/>
        <v>0</v>
      </c>
      <c r="P47" s="280" t="b">
        <f t="shared" si="379"/>
        <v>0</v>
      </c>
      <c r="Q47" s="280" t="b">
        <f t="shared" si="380"/>
        <v>0</v>
      </c>
      <c r="R47" s="280" t="b">
        <f t="shared" si="381"/>
        <v>0</v>
      </c>
      <c r="S47" s="281">
        <f t="shared" si="382"/>
        <v>0</v>
      </c>
      <c r="T47" s="282">
        <f t="shared" si="383"/>
        <v>0</v>
      </c>
      <c r="U47" s="125">
        <f t="shared" si="384"/>
        <v>0</v>
      </c>
      <c r="V47" s="280" t="b">
        <f t="shared" si="385"/>
        <v>0</v>
      </c>
      <c r="W47" s="280" t="b">
        <f t="shared" si="386"/>
        <v>0</v>
      </c>
      <c r="X47" s="280" t="b">
        <f t="shared" si="387"/>
        <v>0</v>
      </c>
      <c r="Y47" s="280" t="b">
        <f t="shared" si="388"/>
        <v>0</v>
      </c>
      <c r="Z47" s="358" t="b">
        <f t="shared" si="389"/>
        <v>1</v>
      </c>
      <c r="AA47" s="359" t="str">
        <f>IF(COUNTA(E47:F47:H47)&lt;3,"",(IF(V47=TRUE,$V$3,IF(W47=TRUE,$W$3,IF(X47=TRUE,$X$3,IF(Y47=TRUE,$Y$3,"Non"))))))</f>
        <v>Non</v>
      </c>
      <c r="AB47" s="280" t="b">
        <f t="shared" si="390"/>
        <v>0</v>
      </c>
      <c r="AC47" s="280" t="b">
        <f t="shared" si="391"/>
        <v>0</v>
      </c>
      <c r="AD47" s="280" t="b">
        <f t="shared" si="392"/>
        <v>0</v>
      </c>
      <c r="AE47" s="280" t="b">
        <f t="shared" si="393"/>
        <v>0</v>
      </c>
      <c r="AF47" s="280" t="b">
        <f t="shared" si="394"/>
        <v>0</v>
      </c>
      <c r="AG47" s="283" t="str">
        <f>IF(COUNTA(E47:F47:H47)&lt;3,"",(IF(AB47=TRUE,$AB$3,IF(AC47=TRUE,$AC$3,IF(AD47=TRUE,$AD$3,IF(AE47=TRUE,$AE$3,IF(AF47=TRUE,$AF$3,"Aucune")))))))</f>
        <v>Aucune</v>
      </c>
      <c r="AH47" s="280" t="b">
        <f t="shared" si="437"/>
        <v>0</v>
      </c>
      <c r="AI47" s="280" t="b">
        <f t="shared" si="438"/>
        <v>0</v>
      </c>
      <c r="AJ47" s="280" t="b">
        <f t="shared" si="439"/>
        <v>0</v>
      </c>
      <c r="AK47" s="280" t="b">
        <f t="shared" si="440"/>
        <v>0</v>
      </c>
      <c r="AL47" s="280" t="b">
        <f t="shared" si="441"/>
        <v>0</v>
      </c>
      <c r="AM47" s="280" t="b">
        <f t="shared" si="442"/>
        <v>0</v>
      </c>
      <c r="AN47" s="280" t="b">
        <f t="shared" si="443"/>
        <v>0</v>
      </c>
      <c r="AO47" s="280" t="b">
        <f t="shared" si="444"/>
        <v>0</v>
      </c>
      <c r="AP47" s="280" t="b">
        <f t="shared" si="445"/>
        <v>0</v>
      </c>
      <c r="AQ47" s="280" t="b">
        <f t="shared" si="446"/>
        <v>0</v>
      </c>
      <c r="AR47" s="280" t="b">
        <f t="shared" si="447"/>
        <v>0</v>
      </c>
      <c r="AS47" s="280" t="b">
        <f t="shared" si="448"/>
        <v>0</v>
      </c>
      <c r="AT47" s="280" t="b">
        <f t="shared" si="449"/>
        <v>0</v>
      </c>
      <c r="AU47" s="280" t="b">
        <f t="shared" si="450"/>
        <v>0</v>
      </c>
      <c r="AV47" s="280" t="b">
        <f t="shared" si="451"/>
        <v>0</v>
      </c>
      <c r="AW47" s="280" t="b">
        <f t="shared" si="452"/>
        <v>0</v>
      </c>
      <c r="AX47" s="356" t="str">
        <f>IF(COUNTA(E47:F47:H47)&lt;3,"",(IF(AH47=TRUE,AH$3,IF(AI47=TRUE,AI$3,IF(AJ47=TRUE,AJ$3,IF(AK47=TRUE,AK$3,IF(AL47=TRUE,AL$3,IF(AM47=TRUE,AM$3,IF(AN47=TRUE,AN$3,IF(AO47=TRUE,AO$3,IF(AP47=TRUE,AP$3,IF(AQ47=TRUE,AQ$3,IF(AR47=TRUE,AR$3,IF(AS47=TRUE,AS$3,IF(AT47=TRUE,AT$3,IF(AU47=TRUE,AU$3,IF(AV47=TRUE,AV$3,IF(AW47=TRUE,AW$3,"Aucune"))))))))))))))))))</f>
        <v>Aucune</v>
      </c>
      <c r="AY47" s="360" t="b">
        <f t="shared" si="395"/>
        <v>0</v>
      </c>
      <c r="AZ47" s="280" t="b">
        <f t="shared" si="396"/>
        <v>0</v>
      </c>
      <c r="BA47" s="280" t="b">
        <f t="shared" si="397"/>
        <v>0</v>
      </c>
      <c r="BB47" s="283" t="str">
        <f>IF(COUNTA(E47:F47:H47)&lt;3,"",(IF(AY47=TRUE,$AY$3,IF(AZ47=TRUE,$AZ$3,IF(BA47=TRUE,$BA$3,"Aucune action requise")))))</f>
        <v>Aucune action requise</v>
      </c>
      <c r="BC47" s="280" t="b">
        <f t="shared" si="398"/>
        <v>0</v>
      </c>
      <c r="BD47" s="280" t="b">
        <f t="shared" si="399"/>
        <v>0</v>
      </c>
      <c r="BE47" s="280" t="b">
        <f t="shared" si="400"/>
        <v>0</v>
      </c>
      <c r="BF47" s="280" t="b">
        <f t="shared" si="401"/>
        <v>0</v>
      </c>
      <c r="BG47" s="283" t="str">
        <f>IF(COUNTA(E47:F47:H47)&lt;3,"",(IF(BC47=TRUE,$BC$3,IF(BD47=TRUE,$BD$3,IF(BE47=TRUE,$BE$3,IF(BF47=TRUE,$BF$3,"Aucun"))))))</f>
        <v>Aucun</v>
      </c>
      <c r="BH47" s="80">
        <f>G47</f>
        <v>0</v>
      </c>
      <c r="BI47" s="80">
        <f>'ODD 8'!AY17</f>
        <v>0</v>
      </c>
      <c r="BJ47" s="34"/>
      <c r="BK47" s="149"/>
      <c r="BL47" s="227">
        <f t="shared" si="403"/>
        <v>0</v>
      </c>
      <c r="BM47" s="228">
        <f t="shared" si="404"/>
        <v>0</v>
      </c>
      <c r="BR47" s="123">
        <f t="shared" si="405"/>
        <v>1</v>
      </c>
      <c r="BS47" s="123">
        <f t="shared" si="406"/>
        <v>0</v>
      </c>
      <c r="BT47" s="123">
        <f t="shared" si="407"/>
        <v>0</v>
      </c>
      <c r="BU47" s="123">
        <f t="shared" si="408"/>
        <v>0</v>
      </c>
      <c r="BV47" s="123">
        <f t="shared" si="409"/>
        <v>0</v>
      </c>
      <c r="BW47" s="123">
        <f t="shared" si="410"/>
        <v>0</v>
      </c>
      <c r="BX47" s="123">
        <f t="shared" si="411"/>
        <v>0</v>
      </c>
      <c r="BY47" s="123">
        <f t="shared" si="412"/>
        <v>0</v>
      </c>
    </row>
    <row r="48" spans="1:77" s="122" customFormat="1" ht="114" customHeight="1">
      <c r="A48" s="121"/>
      <c r="B48" s="127">
        <v>8.8000000000000007</v>
      </c>
      <c r="C48" s="437" t="s">
        <v>484</v>
      </c>
      <c r="D48" s="207">
        <f>'ODD 8'!E14</f>
        <v>0</v>
      </c>
      <c r="E48" s="176">
        <f>'ODD 8'!F14</f>
        <v>0</v>
      </c>
      <c r="F48" s="174">
        <f>'ODD 8'!G14</f>
        <v>0</v>
      </c>
      <c r="G48" s="174">
        <f>'ODD 8'!H14</f>
        <v>0</v>
      </c>
      <c r="H48" s="175">
        <f>'ODD 8'!I14</f>
        <v>0</v>
      </c>
      <c r="I48" s="175">
        <f>'ODD 8'!J14</f>
        <v>0</v>
      </c>
      <c r="J48" s="124">
        <f t="shared" si="373"/>
        <v>0</v>
      </c>
      <c r="K48" s="280">
        <f t="shared" ref="K48:K49" si="453">E48*10+F48</f>
        <v>0</v>
      </c>
      <c r="L48" s="280" t="b">
        <f t="shared" ref="L48:L49" si="454">OR(K48=31)</f>
        <v>0</v>
      </c>
      <c r="M48" s="280" t="b">
        <f t="shared" ref="M48:M49" si="455">OR(K48=21,K48=32)</f>
        <v>0</v>
      </c>
      <c r="N48" s="280" t="b">
        <f t="shared" ref="N48:N49" si="456">OR(K48=22,K48=33)</f>
        <v>0</v>
      </c>
      <c r="O48" s="280" t="b">
        <f t="shared" ref="O48:O49" si="457">OR(K48=11,K48=12)</f>
        <v>0</v>
      </c>
      <c r="P48" s="280" t="b">
        <f t="shared" ref="P48:P49" si="458">OR(K48=23,K48=34)</f>
        <v>0</v>
      </c>
      <c r="Q48" s="280" t="b">
        <f t="shared" ref="Q48:Q49" si="459">OR(K48=13,K48=14,K48=24)</f>
        <v>0</v>
      </c>
      <c r="R48" s="280" t="b">
        <f t="shared" ref="R48:R49" si="460">OR(K48=1,K48=2,K48=3,K48=4)</f>
        <v>0</v>
      </c>
      <c r="S48" s="281">
        <f t="shared" ref="S48:S49" si="461">IF(COUNTA(E48:F48)&lt;2,"",(IF(L48=TRUE,$L$3,IF(M48=TRUE,$M$3,IF(N48=TRUE,$N$3,IF(O48=TRUE,$O$3,IF(P48=TRUE,$P$3,IF(Q48=TRUE,$Q$3,IF(R48=TRUE,$R$3,0)))))))))</f>
        <v>0</v>
      </c>
      <c r="T48" s="282">
        <f t="shared" ref="T48:T49" si="462">IF(COUNTA(E48:F48)&lt;2,"",(IF(L48=TRUE,6,IF(M48=TRUE,5,IF(N48=TRUE,4,IF(O48=TRUE,3,IF(P48=TRUE,2,IF(Q48=TRUE,1,IF(R48=TRUE,0,0)))))))))</f>
        <v>0</v>
      </c>
      <c r="U48" s="125">
        <f t="shared" ref="U48:U49" si="463">T48*10+H48</f>
        <v>0</v>
      </c>
      <c r="V48" s="280" t="b">
        <f t="shared" ref="V48:V49" si="464">OR(U48=61,U48=62,U48=63)</f>
        <v>0</v>
      </c>
      <c r="W48" s="280" t="b">
        <f t="shared" ref="W48:W49" si="465">OR(U48=51,U48=52)</f>
        <v>0</v>
      </c>
      <c r="X48" s="280" t="b">
        <f t="shared" ref="X48:X49" si="466">OR(U48=31,U48=41,U48=42,U48=53)</f>
        <v>0</v>
      </c>
      <c r="Y48" s="280" t="b">
        <f t="shared" ref="Y48:Y49" si="467">OR(U48=21,U48=32)</f>
        <v>0</v>
      </c>
      <c r="Z48" s="358" t="b">
        <f t="shared" ref="Z48:Z49" si="468">AND(V48=FALSE,W48=FALSE,X48=FALSE,Y48=FALSE)</f>
        <v>1</v>
      </c>
      <c r="AA48" s="359" t="str">
        <f>IF(COUNTA(E48:F48:H48)&lt;3,"",(IF(V48=TRUE,$V$3,IF(W48=TRUE,$W$3,IF(X48=TRUE,$X$3,IF(Y48=TRUE,$Y$3,"Non"))))))</f>
        <v>Non</v>
      </c>
      <c r="AB48" s="280" t="b">
        <f t="shared" ref="AB48:AB49" si="469">OR(U48=61,U48=62,U48=51,U48=52)</f>
        <v>0</v>
      </c>
      <c r="AC48" s="280" t="b">
        <f t="shared" ref="AC48:AC49" si="470">OR(U48=41,U48=42)</f>
        <v>0</v>
      </c>
      <c r="AD48" s="280" t="b">
        <f t="shared" ref="AD48:AD49" si="471">OR(U48=31,U48=32,U48=63,U48=64,U48=53,U48=54,)</f>
        <v>0</v>
      </c>
      <c r="AE48" s="280" t="b">
        <f t="shared" ref="AE48:AE49" si="472">OR(U48=21,U48=22,)</f>
        <v>0</v>
      </c>
      <c r="AF48" s="280" t="b">
        <f t="shared" ref="AF48:AF49" si="473">OR(U48=11,U48=12,U48=13,U48=23,)</f>
        <v>0</v>
      </c>
      <c r="AG48" s="283" t="str">
        <f>IF(COUNTA(E48:F48:H48)&lt;3,"",(IF(AB48=TRUE,$AB$3,IF(AC48=TRUE,$AC$3,IF(AD48=TRUE,$AD$3,IF(AE48=TRUE,$AE$3,IF(AF48=TRUE,$AF$3,"Aucune")))))))</f>
        <v>Aucune</v>
      </c>
      <c r="AH48" s="280" t="b">
        <f t="shared" si="437"/>
        <v>0</v>
      </c>
      <c r="AI48" s="280" t="b">
        <f t="shared" si="438"/>
        <v>0</v>
      </c>
      <c r="AJ48" s="280" t="b">
        <f t="shared" si="439"/>
        <v>0</v>
      </c>
      <c r="AK48" s="280" t="b">
        <f t="shared" si="440"/>
        <v>0</v>
      </c>
      <c r="AL48" s="280" t="b">
        <f t="shared" si="441"/>
        <v>0</v>
      </c>
      <c r="AM48" s="280" t="b">
        <f t="shared" si="442"/>
        <v>0</v>
      </c>
      <c r="AN48" s="280" t="b">
        <f t="shared" si="443"/>
        <v>0</v>
      </c>
      <c r="AO48" s="280" t="b">
        <f t="shared" si="444"/>
        <v>0</v>
      </c>
      <c r="AP48" s="280" t="b">
        <f t="shared" si="445"/>
        <v>0</v>
      </c>
      <c r="AQ48" s="280" t="b">
        <f t="shared" si="446"/>
        <v>0</v>
      </c>
      <c r="AR48" s="280" t="b">
        <f t="shared" si="447"/>
        <v>0</v>
      </c>
      <c r="AS48" s="280" t="b">
        <f t="shared" si="448"/>
        <v>0</v>
      </c>
      <c r="AT48" s="280" t="b">
        <f t="shared" si="449"/>
        <v>0</v>
      </c>
      <c r="AU48" s="280" t="b">
        <f t="shared" si="450"/>
        <v>0</v>
      </c>
      <c r="AV48" s="280" t="b">
        <f t="shared" si="451"/>
        <v>0</v>
      </c>
      <c r="AW48" s="280" t="b">
        <f t="shared" si="452"/>
        <v>0</v>
      </c>
      <c r="AX48" s="356" t="str">
        <f>IF(COUNTA(E48:F48:H48)&lt;3,"",(IF(AH48=TRUE,AH$3,IF(AI48=TRUE,AI$3,IF(AJ48=TRUE,AJ$3,IF(AK48=TRUE,AK$3,IF(AL48=TRUE,AL$3,IF(AM48=TRUE,AM$3,IF(AN48=TRUE,AN$3,IF(AO48=TRUE,AO$3,IF(AP48=TRUE,AP$3,IF(AQ48=TRUE,AQ$3,IF(AR48=TRUE,AR$3,IF(AS48=TRUE,AS$3,IF(AT48=TRUE,AT$3,IF(AU48=TRUE,AU$3,IF(AV48=TRUE,AV$3,IF(AW48=TRUE,AW$3,"Aucune"))))))))))))))))))</f>
        <v>Aucune</v>
      </c>
      <c r="AY48" s="360"/>
      <c r="AZ48" s="280"/>
      <c r="BA48" s="280"/>
      <c r="BB48" s="283"/>
      <c r="BC48" s="280"/>
      <c r="BD48" s="280"/>
      <c r="BE48" s="280"/>
      <c r="BF48" s="280"/>
      <c r="BG48" s="283"/>
      <c r="BH48" s="80">
        <f t="shared" ref="BH48:BH49" si="474">G48</f>
        <v>0</v>
      </c>
      <c r="BI48" s="80">
        <f>'ODD 8'!AY18</f>
        <v>0</v>
      </c>
      <c r="BJ48" s="34"/>
      <c r="BK48" s="149"/>
      <c r="BL48" s="227">
        <f t="shared" si="403"/>
        <v>0</v>
      </c>
      <c r="BM48" s="228">
        <f t="shared" si="404"/>
        <v>0</v>
      </c>
      <c r="BR48" s="123">
        <f t="shared" si="405"/>
        <v>1</v>
      </c>
      <c r="BS48" s="123">
        <f t="shared" si="406"/>
        <v>0</v>
      </c>
      <c r="BT48" s="123">
        <f t="shared" si="407"/>
        <v>0</v>
      </c>
      <c r="BU48" s="123">
        <f t="shared" si="408"/>
        <v>0</v>
      </c>
      <c r="BV48" s="123">
        <f t="shared" si="409"/>
        <v>0</v>
      </c>
      <c r="BW48" s="123">
        <f t="shared" si="410"/>
        <v>0</v>
      </c>
      <c r="BX48" s="123">
        <f t="shared" si="411"/>
        <v>0</v>
      </c>
      <c r="BY48" s="123">
        <f t="shared" si="412"/>
        <v>0</v>
      </c>
    </row>
    <row r="49" spans="1:77" s="122" customFormat="1" ht="114" customHeight="1">
      <c r="A49" s="121"/>
      <c r="B49" s="127">
        <v>8.9</v>
      </c>
      <c r="C49" s="437" t="s">
        <v>218</v>
      </c>
      <c r="D49" s="207">
        <f>'ODD 8'!E15</f>
        <v>0</v>
      </c>
      <c r="E49" s="176">
        <f>'ODD 8'!F15</f>
        <v>0</v>
      </c>
      <c r="F49" s="174">
        <f>'ODD 8'!G15</f>
        <v>0</v>
      </c>
      <c r="G49" s="174">
        <f>'ODD 8'!H15</f>
        <v>0</v>
      </c>
      <c r="H49" s="175">
        <f>'ODD 8'!I15</f>
        <v>0</v>
      </c>
      <c r="I49" s="175">
        <f>'ODD 8'!J15</f>
        <v>0</v>
      </c>
      <c r="J49" s="124">
        <f t="shared" si="373"/>
        <v>0</v>
      </c>
      <c r="K49" s="280">
        <f t="shared" si="453"/>
        <v>0</v>
      </c>
      <c r="L49" s="280" t="b">
        <f t="shared" si="454"/>
        <v>0</v>
      </c>
      <c r="M49" s="280" t="b">
        <f t="shared" si="455"/>
        <v>0</v>
      </c>
      <c r="N49" s="280" t="b">
        <f t="shared" si="456"/>
        <v>0</v>
      </c>
      <c r="O49" s="280" t="b">
        <f t="shared" si="457"/>
        <v>0</v>
      </c>
      <c r="P49" s="280" t="b">
        <f t="shared" si="458"/>
        <v>0</v>
      </c>
      <c r="Q49" s="280" t="b">
        <f t="shared" si="459"/>
        <v>0</v>
      </c>
      <c r="R49" s="280" t="b">
        <f t="shared" si="460"/>
        <v>0</v>
      </c>
      <c r="S49" s="281">
        <f t="shared" si="461"/>
        <v>0</v>
      </c>
      <c r="T49" s="282">
        <f t="shared" si="462"/>
        <v>0</v>
      </c>
      <c r="U49" s="125">
        <f t="shared" si="463"/>
        <v>0</v>
      </c>
      <c r="V49" s="280" t="b">
        <f t="shared" si="464"/>
        <v>0</v>
      </c>
      <c r="W49" s="280" t="b">
        <f t="shared" si="465"/>
        <v>0</v>
      </c>
      <c r="X49" s="280" t="b">
        <f t="shared" si="466"/>
        <v>0</v>
      </c>
      <c r="Y49" s="280" t="b">
        <f t="shared" si="467"/>
        <v>0</v>
      </c>
      <c r="Z49" s="358" t="b">
        <f t="shared" si="468"/>
        <v>1</v>
      </c>
      <c r="AA49" s="359" t="str">
        <f>IF(COUNTA(E49:F49:H49)&lt;3,"",(IF(V49=TRUE,$V$3,IF(W49=TRUE,$W$3,IF(X49=TRUE,$X$3,IF(Y49=TRUE,$Y$3,"Non"))))))</f>
        <v>Non</v>
      </c>
      <c r="AB49" s="280" t="b">
        <f t="shared" si="469"/>
        <v>0</v>
      </c>
      <c r="AC49" s="280" t="b">
        <f t="shared" si="470"/>
        <v>0</v>
      </c>
      <c r="AD49" s="280" t="b">
        <f t="shared" si="471"/>
        <v>0</v>
      </c>
      <c r="AE49" s="280" t="b">
        <f t="shared" si="472"/>
        <v>0</v>
      </c>
      <c r="AF49" s="280" t="b">
        <f t="shared" si="473"/>
        <v>0</v>
      </c>
      <c r="AG49" s="283" t="str">
        <f>IF(COUNTA(E49:F49:H49)&lt;3,"",(IF(AB49=TRUE,$AB$3,IF(AC49=TRUE,$AC$3,IF(AD49=TRUE,$AD$3,IF(AE49=TRUE,$AE$3,IF(AF49=TRUE,$AF$3,"Aucune")))))))</f>
        <v>Aucune</v>
      </c>
      <c r="AH49" s="280" t="b">
        <f t="shared" si="437"/>
        <v>0</v>
      </c>
      <c r="AI49" s="280" t="b">
        <f t="shared" si="438"/>
        <v>0</v>
      </c>
      <c r="AJ49" s="280" t="b">
        <f t="shared" si="439"/>
        <v>0</v>
      </c>
      <c r="AK49" s="280" t="b">
        <f t="shared" si="440"/>
        <v>0</v>
      </c>
      <c r="AL49" s="280" t="b">
        <f t="shared" si="441"/>
        <v>0</v>
      </c>
      <c r="AM49" s="280" t="b">
        <f t="shared" si="442"/>
        <v>0</v>
      </c>
      <c r="AN49" s="280" t="b">
        <f t="shared" si="443"/>
        <v>0</v>
      </c>
      <c r="AO49" s="280" t="b">
        <f t="shared" si="444"/>
        <v>0</v>
      </c>
      <c r="AP49" s="280" t="b">
        <f t="shared" si="445"/>
        <v>0</v>
      </c>
      <c r="AQ49" s="280" t="b">
        <f t="shared" si="446"/>
        <v>0</v>
      </c>
      <c r="AR49" s="280" t="b">
        <f t="shared" si="447"/>
        <v>0</v>
      </c>
      <c r="AS49" s="280" t="b">
        <f t="shared" si="448"/>
        <v>0</v>
      </c>
      <c r="AT49" s="280" t="b">
        <f t="shared" si="449"/>
        <v>0</v>
      </c>
      <c r="AU49" s="280" t="b">
        <f t="shared" si="450"/>
        <v>0</v>
      </c>
      <c r="AV49" s="280" t="b">
        <f t="shared" si="451"/>
        <v>0</v>
      </c>
      <c r="AW49" s="280" t="b">
        <f t="shared" si="452"/>
        <v>0</v>
      </c>
      <c r="AX49" s="356" t="str">
        <f>IF(COUNTA(E49:F49:H49)&lt;3,"",(IF(AH49=TRUE,AH$3,IF(AI49=TRUE,AI$3,IF(AJ49=TRUE,AJ$3,IF(AK49=TRUE,AK$3,IF(AL49=TRUE,AL$3,IF(AM49=TRUE,AM$3,IF(AN49=TRUE,AN$3,IF(AO49=TRUE,AO$3,IF(AP49=TRUE,AP$3,IF(AQ49=TRUE,AQ$3,IF(AR49=TRUE,AR$3,IF(AS49=TRUE,AS$3,IF(AT49=TRUE,AT$3,IF(AU49=TRUE,AU$3,IF(AV49=TRUE,AV$3,IF(AW49=TRUE,AW$3,"Aucune"))))))))))))))))))</f>
        <v>Aucune</v>
      </c>
      <c r="AY49" s="360"/>
      <c r="AZ49" s="280"/>
      <c r="BA49" s="280"/>
      <c r="BB49" s="283"/>
      <c r="BC49" s="280"/>
      <c r="BD49" s="280"/>
      <c r="BE49" s="280"/>
      <c r="BF49" s="280"/>
      <c r="BG49" s="283"/>
      <c r="BH49" s="80">
        <f t="shared" si="474"/>
        <v>0</v>
      </c>
      <c r="BI49" s="80" t="str">
        <f>'ODD 8'!AY19</f>
        <v xml:space="preserve"> </v>
      </c>
      <c r="BJ49" s="34"/>
      <c r="BK49" s="149"/>
      <c r="BL49" s="227">
        <f t="shared" si="403"/>
        <v>0</v>
      </c>
      <c r="BM49" s="228">
        <f t="shared" si="404"/>
        <v>0</v>
      </c>
      <c r="BR49" s="123">
        <f t="shared" si="405"/>
        <v>1</v>
      </c>
      <c r="BS49" s="123">
        <f t="shared" si="406"/>
        <v>0</v>
      </c>
      <c r="BT49" s="123">
        <f t="shared" si="407"/>
        <v>0</v>
      </c>
      <c r="BU49" s="123">
        <f t="shared" si="408"/>
        <v>0</v>
      </c>
      <c r="BV49" s="123">
        <f t="shared" si="409"/>
        <v>0</v>
      </c>
      <c r="BW49" s="123">
        <f t="shared" si="410"/>
        <v>0</v>
      </c>
      <c r="BX49" s="123">
        <f t="shared" si="411"/>
        <v>0</v>
      </c>
      <c r="BY49" s="123">
        <f t="shared" si="412"/>
        <v>0</v>
      </c>
    </row>
    <row r="50" spans="1:77" s="122" customFormat="1" ht="114" customHeight="1" thickBot="1">
      <c r="A50" s="121"/>
      <c r="B50" s="127" t="s">
        <v>222</v>
      </c>
      <c r="C50" s="437" t="s">
        <v>485</v>
      </c>
      <c r="D50" s="206">
        <f>'ODD 8'!E18</f>
        <v>0</v>
      </c>
      <c r="E50" s="89">
        <f>'ODD 8'!F18</f>
        <v>0</v>
      </c>
      <c r="F50" s="78">
        <f>'ODD 8'!G18</f>
        <v>0</v>
      </c>
      <c r="G50" s="78">
        <f>'ODD 8'!H18</f>
        <v>0</v>
      </c>
      <c r="H50" s="79">
        <f>'ODD 8'!I18</f>
        <v>0</v>
      </c>
      <c r="I50" s="79">
        <f>'ODD 8'!J18</f>
        <v>0</v>
      </c>
      <c r="J50" s="124">
        <f t="shared" si="373"/>
        <v>0</v>
      </c>
      <c r="K50" s="280">
        <f t="shared" si="374"/>
        <v>0</v>
      </c>
      <c r="L50" s="280" t="b">
        <f t="shared" si="375"/>
        <v>0</v>
      </c>
      <c r="M50" s="280" t="b">
        <f t="shared" si="376"/>
        <v>0</v>
      </c>
      <c r="N50" s="280" t="b">
        <f t="shared" si="377"/>
        <v>0</v>
      </c>
      <c r="O50" s="280" t="b">
        <f t="shared" si="378"/>
        <v>0</v>
      </c>
      <c r="P50" s="280" t="b">
        <f t="shared" si="379"/>
        <v>0</v>
      </c>
      <c r="Q50" s="280" t="b">
        <f t="shared" si="380"/>
        <v>0</v>
      </c>
      <c r="R50" s="280" t="b">
        <f t="shared" si="381"/>
        <v>0</v>
      </c>
      <c r="S50" s="281">
        <f t="shared" si="382"/>
        <v>0</v>
      </c>
      <c r="T50" s="282">
        <f t="shared" si="383"/>
        <v>0</v>
      </c>
      <c r="U50" s="125">
        <f t="shared" si="384"/>
        <v>0</v>
      </c>
      <c r="V50" s="280" t="b">
        <f t="shared" si="385"/>
        <v>0</v>
      </c>
      <c r="W50" s="280" t="b">
        <f t="shared" si="386"/>
        <v>0</v>
      </c>
      <c r="X50" s="280" t="b">
        <f t="shared" si="387"/>
        <v>0</v>
      </c>
      <c r="Y50" s="280" t="b">
        <f t="shared" si="388"/>
        <v>0</v>
      </c>
      <c r="Z50" s="358" t="b">
        <f t="shared" si="389"/>
        <v>1</v>
      </c>
      <c r="AA50" s="359" t="str">
        <f>IF(COUNTA(E50:F50:H50)&lt;3,"",(IF(V50=TRUE,$V$3,IF(W50=TRUE,$W$3,IF(X50=TRUE,$X$3,IF(Y50=TRUE,$Y$3,"Non"))))))</f>
        <v>Non</v>
      </c>
      <c r="AB50" s="280" t="b">
        <f t="shared" si="390"/>
        <v>0</v>
      </c>
      <c r="AC50" s="280" t="b">
        <f t="shared" si="391"/>
        <v>0</v>
      </c>
      <c r="AD50" s="280" t="b">
        <f t="shared" si="392"/>
        <v>0</v>
      </c>
      <c r="AE50" s="280" t="b">
        <f t="shared" si="393"/>
        <v>0</v>
      </c>
      <c r="AF50" s="280" t="b">
        <f t="shared" si="394"/>
        <v>0</v>
      </c>
      <c r="AG50" s="283" t="str">
        <f>IF(COUNTA(E50:F50:H50)&lt;3,"",(IF(AB50=TRUE,$AB$3,IF(AC50=TRUE,$AC$3,IF(AD50=TRUE,$AD$3,IF(AE50=TRUE,$AE$3,IF(AF50=TRUE,$AF$3,"Aucune")))))))</f>
        <v>Aucune</v>
      </c>
      <c r="AH50" s="280" t="b">
        <f t="shared" si="437"/>
        <v>0</v>
      </c>
      <c r="AI50" s="280" t="b">
        <f t="shared" si="438"/>
        <v>0</v>
      </c>
      <c r="AJ50" s="280" t="b">
        <f t="shared" si="439"/>
        <v>0</v>
      </c>
      <c r="AK50" s="280" t="b">
        <f t="shared" si="440"/>
        <v>0</v>
      </c>
      <c r="AL50" s="280" t="b">
        <f t="shared" si="441"/>
        <v>0</v>
      </c>
      <c r="AM50" s="280" t="b">
        <f t="shared" si="442"/>
        <v>0</v>
      </c>
      <c r="AN50" s="280" t="b">
        <f t="shared" si="443"/>
        <v>0</v>
      </c>
      <c r="AO50" s="280" t="b">
        <f t="shared" si="444"/>
        <v>0</v>
      </c>
      <c r="AP50" s="280" t="b">
        <f t="shared" si="445"/>
        <v>0</v>
      </c>
      <c r="AQ50" s="280" t="b">
        <f t="shared" si="446"/>
        <v>0</v>
      </c>
      <c r="AR50" s="280" t="b">
        <f t="shared" si="447"/>
        <v>0</v>
      </c>
      <c r="AS50" s="280" t="b">
        <f t="shared" si="448"/>
        <v>0</v>
      </c>
      <c r="AT50" s="280" t="b">
        <f t="shared" si="449"/>
        <v>0</v>
      </c>
      <c r="AU50" s="280" t="b">
        <f t="shared" si="450"/>
        <v>0</v>
      </c>
      <c r="AV50" s="280" t="b">
        <f t="shared" si="451"/>
        <v>0</v>
      </c>
      <c r="AW50" s="280" t="b">
        <f t="shared" si="452"/>
        <v>0</v>
      </c>
      <c r="AX50" s="356" t="str">
        <f>IF(COUNTA(E50:F50:H50)&lt;3,"",(IF(AH50=TRUE,AH$3,IF(AI50=TRUE,AI$3,IF(AJ50=TRUE,AJ$3,IF(AK50=TRUE,AK$3,IF(AL50=TRUE,AL$3,IF(AM50=TRUE,AM$3,IF(AN50=TRUE,AN$3,IF(AO50=TRUE,AO$3,IF(AP50=TRUE,AP$3,IF(AQ50=TRUE,AQ$3,IF(AR50=TRUE,AR$3,IF(AS50=TRUE,AS$3,IF(AT50=TRUE,AT$3,IF(AU50=TRUE,AU$3,IF(AV50=TRUE,AV$3,IF(AW50=TRUE,AW$3,"Aucune"))))))))))))))))))</f>
        <v>Aucune</v>
      </c>
      <c r="AY50" s="360" t="b">
        <f t="shared" si="395"/>
        <v>0</v>
      </c>
      <c r="AZ50" s="280" t="b">
        <f t="shared" si="396"/>
        <v>0</v>
      </c>
      <c r="BA50" s="280" t="b">
        <f t="shared" si="397"/>
        <v>0</v>
      </c>
      <c r="BB50" s="283" t="str">
        <f>IF(COUNTA(E50:F50:H50)&lt;3,"",(IF(AY50=TRUE,$AY$3,IF(AZ50=TRUE,$AZ$3,IF(BA50=TRUE,$BA$3,"Aucune action requise")))))</f>
        <v>Aucune action requise</v>
      </c>
      <c r="BC50" s="280" t="b">
        <f t="shared" si="398"/>
        <v>0</v>
      </c>
      <c r="BD50" s="280" t="b">
        <f t="shared" si="399"/>
        <v>0</v>
      </c>
      <c r="BE50" s="280" t="b">
        <f t="shared" si="400"/>
        <v>0</v>
      </c>
      <c r="BF50" s="280" t="b">
        <f t="shared" si="401"/>
        <v>0</v>
      </c>
      <c r="BG50" s="283" t="str">
        <f>IF(COUNTA(E50:F50:H50)&lt;3,"",(IF(BC50=TRUE,$BC$3,IF(BD50=TRUE,$BD$3,IF(BE50=TRUE,$BE$3,IF(BF50=TRUE,$BF$3,"Aucun"))))))</f>
        <v>Aucun</v>
      </c>
      <c r="BH50" s="80">
        <f t="shared" si="402"/>
        <v>0</v>
      </c>
      <c r="BI50" s="80">
        <f>'ODD 8'!AY18</f>
        <v>0</v>
      </c>
      <c r="BJ50" s="34"/>
      <c r="BK50" s="149"/>
      <c r="BL50" s="227">
        <f t="shared" si="403"/>
        <v>0</v>
      </c>
      <c r="BM50" s="228">
        <f t="shared" si="404"/>
        <v>0</v>
      </c>
      <c r="BR50" s="123">
        <f t="shared" si="405"/>
        <v>1</v>
      </c>
      <c r="BS50" s="123">
        <f t="shared" si="406"/>
        <v>0</v>
      </c>
      <c r="BT50" s="123">
        <f t="shared" si="407"/>
        <v>0</v>
      </c>
      <c r="BU50" s="123">
        <f t="shared" si="408"/>
        <v>0</v>
      </c>
      <c r="BV50" s="123">
        <f t="shared" si="409"/>
        <v>0</v>
      </c>
      <c r="BW50" s="123">
        <f t="shared" si="410"/>
        <v>0</v>
      </c>
      <c r="BX50" s="123">
        <f t="shared" si="411"/>
        <v>0</v>
      </c>
      <c r="BY50" s="123">
        <f t="shared" si="412"/>
        <v>0</v>
      </c>
    </row>
    <row r="51" spans="1:77" s="119" customFormat="1" ht="30.75" customHeight="1" thickBot="1">
      <c r="A51" s="118"/>
      <c r="B51" s="725" t="str">
        <f>'ODD 9'!B2:C2</f>
        <v>ODD 9  -   Bâtir une infrastructure résiliente, promouvoir une industrialisation durable qui profite à tous et encourager l’innovation</v>
      </c>
      <c r="C51" s="721"/>
      <c r="D51" s="721"/>
      <c r="E51" s="721"/>
      <c r="F51" s="721"/>
      <c r="G51" s="721"/>
      <c r="H51" s="721"/>
      <c r="I51" s="721"/>
      <c r="J51" s="721"/>
      <c r="K51" s="721"/>
      <c r="L51" s="721"/>
      <c r="M51" s="721"/>
      <c r="N51" s="721"/>
      <c r="O51" s="721"/>
      <c r="P51" s="721"/>
      <c r="Q51" s="721"/>
      <c r="R51" s="721"/>
      <c r="S51" s="721"/>
      <c r="T51" s="721"/>
      <c r="U51" s="721"/>
      <c r="V51" s="721"/>
      <c r="W51" s="721"/>
      <c r="X51" s="721"/>
      <c r="Y51" s="721"/>
      <c r="Z51" s="721"/>
      <c r="AA51" s="721"/>
      <c r="AB51" s="721"/>
      <c r="AC51" s="721"/>
      <c r="AD51" s="721"/>
      <c r="AE51" s="721"/>
      <c r="AF51" s="721"/>
      <c r="AG51" s="721"/>
      <c r="AH51" s="721"/>
      <c r="AI51" s="721"/>
      <c r="AJ51" s="721"/>
      <c r="AK51" s="721"/>
      <c r="AL51" s="721"/>
      <c r="AM51" s="721"/>
      <c r="AN51" s="721"/>
      <c r="AO51" s="721"/>
      <c r="AP51" s="721"/>
      <c r="AQ51" s="721"/>
      <c r="AR51" s="721"/>
      <c r="AS51" s="721"/>
      <c r="AT51" s="721"/>
      <c r="AU51" s="721"/>
      <c r="AV51" s="721"/>
      <c r="AW51" s="721"/>
      <c r="AX51" s="721"/>
      <c r="AY51" s="721"/>
      <c r="AZ51" s="721"/>
      <c r="BA51" s="721"/>
      <c r="BB51" s="721"/>
      <c r="BC51" s="721"/>
      <c r="BD51" s="721"/>
      <c r="BE51" s="721"/>
      <c r="BF51" s="721"/>
      <c r="BG51" s="721"/>
      <c r="BH51" s="721"/>
      <c r="BI51" s="721"/>
      <c r="BJ51" s="721"/>
      <c r="BK51" s="721"/>
      <c r="BL51" s="721"/>
      <c r="BM51" s="722"/>
      <c r="BO51" s="119" t="str">
        <f>B51</f>
        <v>ODD 9  -   Bâtir une infrastructure résiliente, promouvoir une industrialisation durable qui profite à tous et encourager l’innovation</v>
      </c>
      <c r="BP51" s="119">
        <v>8</v>
      </c>
      <c r="BQ51" s="119">
        <f>SUM(BS51:BX51)</f>
        <v>0</v>
      </c>
      <c r="BR51" s="120">
        <f>BP51-BQ51</f>
        <v>8</v>
      </c>
      <c r="BS51" s="120">
        <f t="shared" ref="BS51:BX51" si="475">SUM(BS52:BS58)</f>
        <v>0</v>
      </c>
      <c r="BT51" s="120">
        <f t="shared" si="475"/>
        <v>0</v>
      </c>
      <c r="BU51" s="120">
        <f t="shared" si="475"/>
        <v>0</v>
      </c>
      <c r="BV51" s="120">
        <f t="shared" si="475"/>
        <v>0</v>
      </c>
      <c r="BW51" s="120">
        <f t="shared" si="475"/>
        <v>0</v>
      </c>
      <c r="BX51" s="120">
        <f t="shared" si="475"/>
        <v>0</v>
      </c>
      <c r="BY51" s="120">
        <f>BQ51</f>
        <v>0</v>
      </c>
    </row>
    <row r="52" spans="1:77" s="122" customFormat="1" ht="114" customHeight="1">
      <c r="A52" s="121"/>
      <c r="B52" s="550">
        <v>9.1</v>
      </c>
      <c r="C52" s="437" t="s">
        <v>486</v>
      </c>
      <c r="D52" s="376">
        <f>'ODD 9'!E7</f>
        <v>0</v>
      </c>
      <c r="E52" s="377">
        <f>'ODD 9'!F7</f>
        <v>0</v>
      </c>
      <c r="F52" s="378">
        <f>'ODD 9'!G7</f>
        <v>0</v>
      </c>
      <c r="G52" s="378">
        <f>'ODD 9'!H7</f>
        <v>0</v>
      </c>
      <c r="H52" s="379">
        <f>'ODD 9'!I7</f>
        <v>0</v>
      </c>
      <c r="I52" s="379">
        <f>'ODD 9'!J7</f>
        <v>0</v>
      </c>
      <c r="J52" s="317">
        <f t="shared" ref="J52:J58" si="476">S52</f>
        <v>0</v>
      </c>
      <c r="K52" s="318">
        <f t="shared" ref="K52:K58" si="477">E52*10+F52</f>
        <v>0</v>
      </c>
      <c r="L52" s="318" t="b">
        <f t="shared" ref="L52:L58" si="478">OR(K52=31)</f>
        <v>0</v>
      </c>
      <c r="M52" s="318" t="b">
        <f t="shared" ref="M52:M58" si="479">OR(K52=21,K52=32)</f>
        <v>0</v>
      </c>
      <c r="N52" s="318" t="b">
        <f t="shared" ref="N52:N58" si="480">OR(K52=22,K52=33)</f>
        <v>0</v>
      </c>
      <c r="O52" s="318" t="b">
        <f t="shared" ref="O52:O58" si="481">OR(K52=11,K52=12)</f>
        <v>0</v>
      </c>
      <c r="P52" s="318" t="b">
        <f t="shared" ref="P52:P58" si="482">OR(K52=23,K52=34)</f>
        <v>0</v>
      </c>
      <c r="Q52" s="318" t="b">
        <f t="shared" ref="Q52:Q58" si="483">OR(K52=13,K52=14,K52=24)</f>
        <v>0</v>
      </c>
      <c r="R52" s="318" t="b">
        <f t="shared" ref="R52:R58" si="484">OR(K52=1,K52=2,K52=3,K52=4)</f>
        <v>0</v>
      </c>
      <c r="S52" s="319">
        <f t="shared" ref="S52:S58" si="485">IF(COUNTA(E52:F52)&lt;2,"",(IF(L52=TRUE,$L$3,IF(M52=TRUE,$M$3,IF(N52=TRUE,$N$3,IF(O52=TRUE,$O$3,IF(P52=TRUE,$P$3,IF(Q52=TRUE,$Q$3,IF(R52=TRUE,$R$3,0)))))))))</f>
        <v>0</v>
      </c>
      <c r="T52" s="320">
        <f t="shared" ref="T52:T58" si="486">IF(COUNTA(E52:F52)&lt;2,"",(IF(L52=TRUE,6,IF(M52=TRUE,5,IF(N52=TRUE,4,IF(O52=TRUE,3,IF(P52=TRUE,2,IF(Q52=TRUE,1,IF(R52=TRUE,0,0)))))))))</f>
        <v>0</v>
      </c>
      <c r="U52" s="321">
        <f t="shared" ref="U52:U58" si="487">T52*10+H52</f>
        <v>0</v>
      </c>
      <c r="V52" s="318" t="b">
        <f t="shared" ref="V52:V58" si="488">OR(U52=61,U52=62,U52=63)</f>
        <v>0</v>
      </c>
      <c r="W52" s="318" t="b">
        <f t="shared" ref="W52:W58" si="489">OR(U52=51,U52=52)</f>
        <v>0</v>
      </c>
      <c r="X52" s="318" t="b">
        <f t="shared" ref="X52:X58" si="490">OR(U52=31,U52=41,U52=42,U52=53)</f>
        <v>0</v>
      </c>
      <c r="Y52" s="318" t="b">
        <f t="shared" ref="Y52:Y58" si="491">OR(U52=21,U52=32)</f>
        <v>0</v>
      </c>
      <c r="Z52" s="380" t="b">
        <f t="shared" ref="Z52:Z58" si="492">AND(V52=FALSE,W52=FALSE,X52=FALSE,Y52=FALSE)</f>
        <v>1</v>
      </c>
      <c r="AA52" s="381" t="str">
        <f>IF(COUNTA(E52:F52:H52)&lt;3,"",(IF(V52=TRUE,$V$3,IF(W52=TRUE,$W$3,IF(X52=TRUE,$X$3,IF(Y52=TRUE,$Y$3,"Non"))))))</f>
        <v>Non</v>
      </c>
      <c r="AB52" s="318" t="b">
        <f t="shared" ref="AB52:AB58" si="493">OR(U52=61,U52=62,U52=51,U52=52)</f>
        <v>0</v>
      </c>
      <c r="AC52" s="318" t="b">
        <f t="shared" ref="AC52:AC58" si="494">OR(U52=41,U52=42)</f>
        <v>0</v>
      </c>
      <c r="AD52" s="318" t="b">
        <f t="shared" ref="AD52:AD58" si="495">OR(U52=31,U52=32,U52=63,U52=64,U52=53,U52=54,)</f>
        <v>0</v>
      </c>
      <c r="AE52" s="318" t="b">
        <f t="shared" ref="AE52:AE58" si="496">OR(U52=21,U52=22,)</f>
        <v>0</v>
      </c>
      <c r="AF52" s="318" t="b">
        <f t="shared" ref="AF52:AF58" si="497">OR(U52=11,U52=12,U52=13,U52=23,)</f>
        <v>0</v>
      </c>
      <c r="AG52" s="322" t="str">
        <f>IF(COUNTA(E52:F52:H52)&lt;3,"",(IF(AB52=TRUE,$AB$3,IF(AC52=TRUE,$AC$3,IF(AD52=TRUE,$AD$3,IF(AE52=TRUE,$AE$3,IF(AF52=TRUE,$AF$3,"Aucune")))))))</f>
        <v>Aucune</v>
      </c>
      <c r="AH52" s="280" t="b">
        <f t="shared" si="437"/>
        <v>0</v>
      </c>
      <c r="AI52" s="280" t="b">
        <f t="shared" si="438"/>
        <v>0</v>
      </c>
      <c r="AJ52" s="280" t="b">
        <f t="shared" si="439"/>
        <v>0</v>
      </c>
      <c r="AK52" s="280" t="b">
        <f t="shared" si="440"/>
        <v>0</v>
      </c>
      <c r="AL52" s="280" t="b">
        <f t="shared" si="441"/>
        <v>0</v>
      </c>
      <c r="AM52" s="280" t="b">
        <f t="shared" si="442"/>
        <v>0</v>
      </c>
      <c r="AN52" s="280" t="b">
        <f t="shared" si="443"/>
        <v>0</v>
      </c>
      <c r="AO52" s="280" t="b">
        <f t="shared" si="444"/>
        <v>0</v>
      </c>
      <c r="AP52" s="280" t="b">
        <f t="shared" si="445"/>
        <v>0</v>
      </c>
      <c r="AQ52" s="280" t="b">
        <f t="shared" si="446"/>
        <v>0</v>
      </c>
      <c r="AR52" s="280" t="b">
        <f t="shared" si="447"/>
        <v>0</v>
      </c>
      <c r="AS52" s="280" t="b">
        <f t="shared" si="448"/>
        <v>0</v>
      </c>
      <c r="AT52" s="280" t="b">
        <f t="shared" si="449"/>
        <v>0</v>
      </c>
      <c r="AU52" s="280" t="b">
        <f t="shared" si="450"/>
        <v>0</v>
      </c>
      <c r="AV52" s="280" t="b">
        <f t="shared" si="451"/>
        <v>0</v>
      </c>
      <c r="AW52" s="280" t="b">
        <f t="shared" si="452"/>
        <v>0</v>
      </c>
      <c r="AX52" s="385" t="str">
        <f>IF(COUNTA(E52:F52:H52)&lt;3,"",(IF(AH52=TRUE,AH$3,IF(AI52=TRUE,AI$3,IF(AJ52=TRUE,AJ$3,IF(AK52=TRUE,AK$3,IF(AL52=TRUE,AL$3,IF(AM52=TRUE,AM$3,IF(AN52=TRUE,AN$3,IF(AO52=TRUE,AO$3,IF(AP52=TRUE,AP$3,IF(AQ52=TRUE,AQ$3,IF(AR52=TRUE,AR$3,IF(AS52=TRUE,AS$3,IF(AT52=TRUE,AT$3,IF(AU52=TRUE,AU$3,IF(AV52=TRUE,AV$3,IF(AW52=TRUE,AW$3,"Aucune"))))))))))))))))))</f>
        <v>Aucune</v>
      </c>
      <c r="AY52" s="372" t="b">
        <f t="shared" ref="AY52:AY58" si="498">OR(U52=61,U52=62,U52=63,U52=51,U52=52,U52=53)</f>
        <v>0</v>
      </c>
      <c r="AZ52" s="318" t="b">
        <f t="shared" ref="AZ52:AZ58" si="499">OR(U52=41,U52=42,U52=43,U52=31,U52=32,U52=33)</f>
        <v>0</v>
      </c>
      <c r="BA52" s="318" t="b">
        <f t="shared" ref="BA52:BA58" si="500">OR(U52=21,U52=22,U52=23,U52=11,U52=12,U52=13)</f>
        <v>0</v>
      </c>
      <c r="BB52" s="322" t="str">
        <f>IF(COUNTA(E52:F52:H52)&lt;3,"",(IF(AY52=TRUE,$AY$3,IF(AZ52=TRUE,$AZ$3,IF(BA52=TRUE,$BA$3,"Aucune action requise")))))</f>
        <v>Aucune action requise</v>
      </c>
      <c r="BC52" s="318" t="b">
        <f t="shared" ref="BC52:BC58" si="501">OR(U52=61,U52=51,U52=41,U52=31,U52=21)</f>
        <v>0</v>
      </c>
      <c r="BD52" s="318" t="b">
        <f t="shared" ref="BD52:BD58" si="502">OR(U52=62,U52=52,U52=42,U52=32,U52=22,U52=63,U52=53)</f>
        <v>0</v>
      </c>
      <c r="BE52" s="318" t="b">
        <f t="shared" ref="BE52:BE58" si="503">OR(U52=43,U52=33,U52=23,U52=34,U52=24)</f>
        <v>0</v>
      </c>
      <c r="BF52" s="318" t="b">
        <f t="shared" ref="BF52:BF58" si="504">OR(U52=64,U52=54,U52=44)</f>
        <v>0</v>
      </c>
      <c r="BG52" s="322" t="str">
        <f>IF(COUNTA(E52:F52:H52)&lt;3,"",(IF(BC52=TRUE,$BC$3,IF(BD52=TRUE,$BD$3,IF(BE52=TRUE,$BE$3,IF(BF52=TRUE,$BF$3,"Aucun"))))))</f>
        <v>Aucun</v>
      </c>
      <c r="BH52" s="323">
        <f t="shared" ref="BH52:BH58" si="505">G52</f>
        <v>0</v>
      </c>
      <c r="BI52" s="323">
        <f>'ODD 9'!AY7</f>
        <v>0</v>
      </c>
      <c r="BJ52" s="324"/>
      <c r="BK52" s="373"/>
      <c r="BL52" s="234">
        <f t="shared" ref="BL52:BL58" si="506">I52</f>
        <v>0</v>
      </c>
      <c r="BM52" s="235">
        <f t="shared" ref="BM52:BM58" si="507">D52</f>
        <v>0</v>
      </c>
      <c r="BR52" s="123">
        <f t="shared" ref="BR52:BR58" si="508">IF(K52=0,1,0)</f>
        <v>1</v>
      </c>
      <c r="BS52" s="123">
        <f t="shared" ref="BS52:BY58" si="509">IF(L52=TRUE,1,0)</f>
        <v>0</v>
      </c>
      <c r="BT52" s="123">
        <f t="shared" si="509"/>
        <v>0</v>
      </c>
      <c r="BU52" s="123">
        <f t="shared" si="509"/>
        <v>0</v>
      </c>
      <c r="BV52" s="123">
        <f t="shared" si="509"/>
        <v>0</v>
      </c>
      <c r="BW52" s="123">
        <f t="shared" si="509"/>
        <v>0</v>
      </c>
      <c r="BX52" s="123">
        <f t="shared" si="509"/>
        <v>0</v>
      </c>
      <c r="BY52" s="123">
        <f t="shared" si="509"/>
        <v>0</v>
      </c>
    </row>
    <row r="53" spans="1:77" s="122" customFormat="1" ht="114" customHeight="1">
      <c r="A53" s="121"/>
      <c r="B53" s="171">
        <v>9.1999999999999993</v>
      </c>
      <c r="C53" s="437" t="s">
        <v>229</v>
      </c>
      <c r="D53" s="376">
        <f>'ODD 9'!E8</f>
        <v>0</v>
      </c>
      <c r="E53" s="377">
        <f>'ODD 9'!F8</f>
        <v>0</v>
      </c>
      <c r="F53" s="378">
        <f>'ODD 9'!G8</f>
        <v>0</v>
      </c>
      <c r="G53" s="378">
        <f>'ODD 9'!H8</f>
        <v>0</v>
      </c>
      <c r="H53" s="379">
        <f>'ODD 9'!I8</f>
        <v>0</v>
      </c>
      <c r="I53" s="379">
        <f>'ODD 9'!J8</f>
        <v>0</v>
      </c>
      <c r="J53" s="317">
        <f t="shared" si="476"/>
        <v>0</v>
      </c>
      <c r="K53" s="318">
        <f t="shared" si="477"/>
        <v>0</v>
      </c>
      <c r="L53" s="318" t="b">
        <f t="shared" si="478"/>
        <v>0</v>
      </c>
      <c r="M53" s="318" t="b">
        <f t="shared" si="479"/>
        <v>0</v>
      </c>
      <c r="N53" s="318" t="b">
        <f t="shared" si="480"/>
        <v>0</v>
      </c>
      <c r="O53" s="318" t="b">
        <f t="shared" si="481"/>
        <v>0</v>
      </c>
      <c r="P53" s="318" t="b">
        <f t="shared" si="482"/>
        <v>0</v>
      </c>
      <c r="Q53" s="318" t="b">
        <f t="shared" si="483"/>
        <v>0</v>
      </c>
      <c r="R53" s="318" t="b">
        <f t="shared" si="484"/>
        <v>0</v>
      </c>
      <c r="S53" s="319">
        <f t="shared" si="485"/>
        <v>0</v>
      </c>
      <c r="T53" s="320">
        <f t="shared" si="486"/>
        <v>0</v>
      </c>
      <c r="U53" s="321">
        <f t="shared" si="487"/>
        <v>0</v>
      </c>
      <c r="V53" s="318" t="b">
        <f t="shared" si="488"/>
        <v>0</v>
      </c>
      <c r="W53" s="318" t="b">
        <f t="shared" si="489"/>
        <v>0</v>
      </c>
      <c r="X53" s="318" t="b">
        <f t="shared" si="490"/>
        <v>0</v>
      </c>
      <c r="Y53" s="318" t="b">
        <f t="shared" si="491"/>
        <v>0</v>
      </c>
      <c r="Z53" s="380" t="b">
        <f t="shared" si="492"/>
        <v>1</v>
      </c>
      <c r="AA53" s="381" t="str">
        <f>IF(COUNTA(E53:F53:H53)&lt;3,"",(IF(V53=TRUE,$V$3,IF(W53=TRUE,$W$3,IF(X53=TRUE,$X$3,IF(Y53=TRUE,$Y$3,"Non"))))))</f>
        <v>Non</v>
      </c>
      <c r="AB53" s="318" t="b">
        <f t="shared" si="493"/>
        <v>0</v>
      </c>
      <c r="AC53" s="318" t="b">
        <f t="shared" si="494"/>
        <v>0</v>
      </c>
      <c r="AD53" s="318" t="b">
        <f t="shared" si="495"/>
        <v>0</v>
      </c>
      <c r="AE53" s="318" t="b">
        <f t="shared" si="496"/>
        <v>0</v>
      </c>
      <c r="AF53" s="318" t="b">
        <f t="shared" si="497"/>
        <v>0</v>
      </c>
      <c r="AG53" s="322" t="str">
        <f>IF(COUNTA(E53:F53:H53)&lt;3,"",(IF(AB53=TRUE,$AB$3,IF(AC53=TRUE,$AC$3,IF(AD53=TRUE,$AD$3,IF(AE53=TRUE,$AE$3,IF(AF53=TRUE,$AF$3,"Aucune")))))))</f>
        <v>Aucune</v>
      </c>
      <c r="AH53" s="280" t="b">
        <f t="shared" si="437"/>
        <v>0</v>
      </c>
      <c r="AI53" s="280" t="b">
        <f t="shared" si="438"/>
        <v>0</v>
      </c>
      <c r="AJ53" s="280" t="b">
        <f t="shared" si="439"/>
        <v>0</v>
      </c>
      <c r="AK53" s="280" t="b">
        <f t="shared" si="440"/>
        <v>0</v>
      </c>
      <c r="AL53" s="280" t="b">
        <f t="shared" si="441"/>
        <v>0</v>
      </c>
      <c r="AM53" s="280" t="b">
        <f t="shared" si="442"/>
        <v>0</v>
      </c>
      <c r="AN53" s="280" t="b">
        <f t="shared" si="443"/>
        <v>0</v>
      </c>
      <c r="AO53" s="280" t="b">
        <f t="shared" si="444"/>
        <v>0</v>
      </c>
      <c r="AP53" s="280" t="b">
        <f t="shared" si="445"/>
        <v>0</v>
      </c>
      <c r="AQ53" s="280" t="b">
        <f t="shared" si="446"/>
        <v>0</v>
      </c>
      <c r="AR53" s="280" t="b">
        <f t="shared" si="447"/>
        <v>0</v>
      </c>
      <c r="AS53" s="280" t="b">
        <f t="shared" si="448"/>
        <v>0</v>
      </c>
      <c r="AT53" s="280" t="b">
        <f t="shared" si="449"/>
        <v>0</v>
      </c>
      <c r="AU53" s="280" t="b">
        <f t="shared" si="450"/>
        <v>0</v>
      </c>
      <c r="AV53" s="280" t="b">
        <f t="shared" si="451"/>
        <v>0</v>
      </c>
      <c r="AW53" s="280" t="b">
        <f t="shared" si="452"/>
        <v>0</v>
      </c>
      <c r="AX53" s="385" t="str">
        <f>IF(COUNTA(E53:F53:H53)&lt;3,"",(IF(AH53=TRUE,AH$3,IF(AI53=TRUE,AI$3,IF(AJ53=TRUE,AJ$3,IF(AK53=TRUE,AK$3,IF(AL53=TRUE,AL$3,IF(AM53=TRUE,AM$3,IF(AN53=TRUE,AN$3,IF(AO53=TRUE,AO$3,IF(AP53=TRUE,AP$3,IF(AQ53=TRUE,AQ$3,IF(AR53=TRUE,AR$3,IF(AS53=TRUE,AS$3,IF(AT53=TRUE,AT$3,IF(AU53=TRUE,AU$3,IF(AV53=TRUE,AV$3,IF(AW53=TRUE,AW$3,"Aucune"))))))))))))))))))</f>
        <v>Aucune</v>
      </c>
      <c r="AY53" s="372" t="b">
        <f t="shared" si="498"/>
        <v>0</v>
      </c>
      <c r="AZ53" s="318" t="b">
        <f t="shared" si="499"/>
        <v>0</v>
      </c>
      <c r="BA53" s="318" t="b">
        <f t="shared" si="500"/>
        <v>0</v>
      </c>
      <c r="BB53" s="322" t="str">
        <f>IF(COUNTA(E53:F53:H53)&lt;3,"",(IF(AY53=TRUE,$AY$3,IF(AZ53=TRUE,$AZ$3,IF(BA53=TRUE,$BA$3,"Aucune action requise")))))</f>
        <v>Aucune action requise</v>
      </c>
      <c r="BC53" s="318" t="b">
        <f t="shared" si="501"/>
        <v>0</v>
      </c>
      <c r="BD53" s="318" t="b">
        <f t="shared" si="502"/>
        <v>0</v>
      </c>
      <c r="BE53" s="318" t="b">
        <f t="shared" si="503"/>
        <v>0</v>
      </c>
      <c r="BF53" s="318" t="b">
        <f t="shared" si="504"/>
        <v>0</v>
      </c>
      <c r="BG53" s="322" t="str">
        <f>IF(COUNTA(E53:F53:H53)&lt;3,"",(IF(BC53=TRUE,$BC$3,IF(BD53=TRUE,$BD$3,IF(BE53=TRUE,$BE$3,IF(BF53=TRUE,$BF$3,"Aucun"))))))</f>
        <v>Aucun</v>
      </c>
      <c r="BH53" s="323">
        <f t="shared" si="505"/>
        <v>0</v>
      </c>
      <c r="BI53" s="323">
        <f>'ODD 9'!AY8</f>
        <v>0</v>
      </c>
      <c r="BJ53" s="324"/>
      <c r="BK53" s="373"/>
      <c r="BL53" s="234">
        <f t="shared" si="506"/>
        <v>0</v>
      </c>
      <c r="BM53" s="235">
        <f t="shared" si="507"/>
        <v>0</v>
      </c>
      <c r="BR53" s="123">
        <f t="shared" si="508"/>
        <v>1</v>
      </c>
      <c r="BS53" s="123">
        <f t="shared" si="509"/>
        <v>0</v>
      </c>
      <c r="BT53" s="123">
        <f t="shared" si="509"/>
        <v>0</v>
      </c>
      <c r="BU53" s="123">
        <f t="shared" si="509"/>
        <v>0</v>
      </c>
      <c r="BV53" s="123">
        <f t="shared" si="509"/>
        <v>0</v>
      </c>
      <c r="BW53" s="123">
        <f t="shared" si="509"/>
        <v>0</v>
      </c>
      <c r="BX53" s="123">
        <f t="shared" si="509"/>
        <v>0</v>
      </c>
      <c r="BY53" s="123">
        <f t="shared" si="509"/>
        <v>0</v>
      </c>
    </row>
    <row r="54" spans="1:77" s="122" customFormat="1" ht="114" customHeight="1">
      <c r="A54" s="121"/>
      <c r="B54" s="347">
        <v>9.4</v>
      </c>
      <c r="C54" s="539" t="s">
        <v>232</v>
      </c>
      <c r="D54" s="376">
        <f>'ODD 9'!E10</f>
        <v>0</v>
      </c>
      <c r="E54" s="377">
        <f>'ODD 9'!F10</f>
        <v>0</v>
      </c>
      <c r="F54" s="378">
        <f>'ODD 9'!G10</f>
        <v>0</v>
      </c>
      <c r="G54" s="378">
        <f>'ODD 9'!H10</f>
        <v>0</v>
      </c>
      <c r="H54" s="379">
        <f>'ODD 9'!I10</f>
        <v>0</v>
      </c>
      <c r="I54" s="379">
        <f>'ODD 9'!J10</f>
        <v>0</v>
      </c>
      <c r="J54" s="317">
        <f t="shared" si="476"/>
        <v>0</v>
      </c>
      <c r="K54" s="318">
        <f t="shared" ref="K54:K57" si="510">E54*10+F54</f>
        <v>0</v>
      </c>
      <c r="L54" s="318" t="b">
        <f t="shared" ref="L54:L57" si="511">OR(K54=31)</f>
        <v>0</v>
      </c>
      <c r="M54" s="318" t="b">
        <f t="shared" ref="M54:M57" si="512">OR(K54=21,K54=32)</f>
        <v>0</v>
      </c>
      <c r="N54" s="318" t="b">
        <f t="shared" ref="N54:N57" si="513">OR(K54=22,K54=33)</f>
        <v>0</v>
      </c>
      <c r="O54" s="318" t="b">
        <f t="shared" ref="O54:O57" si="514">OR(K54=11,K54=12)</f>
        <v>0</v>
      </c>
      <c r="P54" s="318" t="b">
        <f t="shared" ref="P54:P57" si="515">OR(K54=23,K54=34)</f>
        <v>0</v>
      </c>
      <c r="Q54" s="318" t="b">
        <f t="shared" ref="Q54:Q57" si="516">OR(K54=13,K54=14,K54=24)</f>
        <v>0</v>
      </c>
      <c r="R54" s="318" t="b">
        <f t="shared" ref="R54:R57" si="517">OR(K54=1,K54=2,K54=3,K54=4)</f>
        <v>0</v>
      </c>
      <c r="S54" s="319">
        <f t="shared" ref="S54:S57" si="518">IF(COUNTA(E54:F54)&lt;2,"",(IF(L54=TRUE,$L$3,IF(M54=TRUE,$M$3,IF(N54=TRUE,$N$3,IF(O54=TRUE,$O$3,IF(P54=TRUE,$P$3,IF(Q54=TRUE,$Q$3,IF(R54=TRUE,$R$3,0)))))))))</f>
        <v>0</v>
      </c>
      <c r="T54" s="320">
        <f t="shared" ref="T54:T57" si="519">IF(COUNTA(E54:F54)&lt;2,"",(IF(L54=TRUE,6,IF(M54=TRUE,5,IF(N54=TRUE,4,IF(O54=TRUE,3,IF(P54=TRUE,2,IF(Q54=TRUE,1,IF(R54=TRUE,0,0)))))))))</f>
        <v>0</v>
      </c>
      <c r="U54" s="321">
        <f t="shared" ref="U54:U57" si="520">T54*10+H54</f>
        <v>0</v>
      </c>
      <c r="V54" s="318" t="b">
        <f t="shared" ref="V54:V57" si="521">OR(U54=61,U54=62,U54=63)</f>
        <v>0</v>
      </c>
      <c r="W54" s="318" t="b">
        <f t="shared" ref="W54:W57" si="522">OR(U54=51,U54=52)</f>
        <v>0</v>
      </c>
      <c r="X54" s="318" t="b">
        <f t="shared" ref="X54:X57" si="523">OR(U54=31,U54=41,U54=42,U54=53)</f>
        <v>0</v>
      </c>
      <c r="Y54" s="318" t="b">
        <f t="shared" ref="Y54:Y57" si="524">OR(U54=21,U54=32)</f>
        <v>0</v>
      </c>
      <c r="Z54" s="380" t="b">
        <f t="shared" ref="Z54:Z57" si="525">AND(V54=FALSE,W54=FALSE,X54=FALSE,Y54=FALSE)</f>
        <v>1</v>
      </c>
      <c r="AA54" s="381" t="str">
        <f>IF(COUNTA(E54:F54:H54)&lt;3,"",(IF(V54=TRUE,$V$3,IF(W54=TRUE,$W$3,IF(X54=TRUE,$X$3,IF(Y54=TRUE,$Y$3,"Non"))))))</f>
        <v>Non</v>
      </c>
      <c r="AB54" s="318"/>
      <c r="AC54" s="318"/>
      <c r="AD54" s="318"/>
      <c r="AE54" s="318"/>
      <c r="AF54" s="318"/>
      <c r="AG54" s="322" t="str">
        <f>IF(COUNTA(E54:F54:H54)&lt;3,"",(IF(AB54=TRUE,$AB$3,IF(AC54=TRUE,$AC$3,IF(AD54=TRUE,$AD$3,IF(AE54=TRUE,$AE$3,IF(AF54=TRUE,$AF$3,"Aucune")))))))</f>
        <v>Aucune</v>
      </c>
      <c r="AH54" s="337"/>
      <c r="AI54" s="337"/>
      <c r="AJ54" s="337"/>
      <c r="AK54" s="337"/>
      <c r="AL54" s="337"/>
      <c r="AM54" s="337"/>
      <c r="AN54" s="337"/>
      <c r="AO54" s="337"/>
      <c r="AP54" s="337"/>
      <c r="AQ54" s="337"/>
      <c r="AR54" s="337"/>
      <c r="AS54" s="337"/>
      <c r="AT54" s="337"/>
      <c r="AU54" s="337"/>
      <c r="AV54" s="337"/>
      <c r="AW54" s="337"/>
      <c r="AX54" s="385" t="str">
        <f>IF(COUNTA(E54:F54:H54)&lt;3,"",(IF(AH54=TRUE,AH$3,IF(AI54=TRUE,AI$3,IF(AJ54=TRUE,AJ$3,IF(AK54=TRUE,AK$3,IF(AL54=TRUE,AL$3,IF(AM54=TRUE,AM$3,IF(AN54=TRUE,AN$3,IF(AO54=TRUE,AO$3,IF(AP54=TRUE,AP$3,IF(AQ54=TRUE,AQ$3,IF(AR54=TRUE,AR$3,IF(AS54=TRUE,AS$3,IF(AT54=TRUE,AT$3,IF(AU54=TRUE,AU$3,IF(AV54=TRUE,AV$3,IF(AW54=TRUE,AW$3,"Aucune"))))))))))))))))))</f>
        <v>Aucune</v>
      </c>
      <c r="AY54" s="372"/>
      <c r="AZ54" s="318"/>
      <c r="BA54" s="318"/>
      <c r="BB54" s="322"/>
      <c r="BC54" s="318"/>
      <c r="BD54" s="318"/>
      <c r="BE54" s="318"/>
      <c r="BF54" s="318"/>
      <c r="BG54" s="322"/>
      <c r="BH54" s="323">
        <f t="shared" si="505"/>
        <v>0</v>
      </c>
      <c r="BI54" s="323">
        <f>'ODD 9'!AY10</f>
        <v>0</v>
      </c>
      <c r="BJ54" s="324"/>
      <c r="BK54" s="373"/>
      <c r="BL54" s="234">
        <f t="shared" si="506"/>
        <v>0</v>
      </c>
      <c r="BM54" s="235">
        <f t="shared" si="507"/>
        <v>0</v>
      </c>
      <c r="BR54" s="123">
        <f t="shared" si="508"/>
        <v>1</v>
      </c>
      <c r="BS54" s="123">
        <f t="shared" si="509"/>
        <v>0</v>
      </c>
      <c r="BT54" s="123">
        <f t="shared" si="509"/>
        <v>0</v>
      </c>
      <c r="BU54" s="123">
        <f t="shared" si="509"/>
        <v>0</v>
      </c>
      <c r="BV54" s="123">
        <f t="shared" si="509"/>
        <v>0</v>
      </c>
      <c r="BW54" s="123">
        <f t="shared" si="509"/>
        <v>0</v>
      </c>
      <c r="BX54" s="123">
        <f t="shared" si="509"/>
        <v>0</v>
      </c>
      <c r="BY54" s="123">
        <f t="shared" si="509"/>
        <v>0</v>
      </c>
    </row>
    <row r="55" spans="1:77" s="122" customFormat="1" ht="114" customHeight="1">
      <c r="A55" s="121"/>
      <c r="B55" s="347">
        <v>9.5</v>
      </c>
      <c r="C55" s="539" t="s">
        <v>234</v>
      </c>
      <c r="D55" s="376">
        <f>'ODD 9'!E11</f>
        <v>0</v>
      </c>
      <c r="E55" s="377">
        <f>'ODD 9'!F11</f>
        <v>0</v>
      </c>
      <c r="F55" s="378">
        <f>'ODD 9'!G11</f>
        <v>0</v>
      </c>
      <c r="G55" s="378">
        <f>'ODD 9'!H11</f>
        <v>0</v>
      </c>
      <c r="H55" s="379">
        <f>'ODD 9'!I11</f>
        <v>0</v>
      </c>
      <c r="I55" s="379">
        <f>'ODD 9'!J11</f>
        <v>0</v>
      </c>
      <c r="J55" s="317">
        <f t="shared" si="476"/>
        <v>0</v>
      </c>
      <c r="K55" s="318">
        <f t="shared" si="510"/>
        <v>0</v>
      </c>
      <c r="L55" s="318" t="b">
        <f t="shared" si="511"/>
        <v>0</v>
      </c>
      <c r="M55" s="318" t="b">
        <f t="shared" si="512"/>
        <v>0</v>
      </c>
      <c r="N55" s="318" t="b">
        <f t="shared" si="513"/>
        <v>0</v>
      </c>
      <c r="O55" s="318" t="b">
        <f t="shared" si="514"/>
        <v>0</v>
      </c>
      <c r="P55" s="318" t="b">
        <f t="shared" si="515"/>
        <v>0</v>
      </c>
      <c r="Q55" s="318" t="b">
        <f t="shared" si="516"/>
        <v>0</v>
      </c>
      <c r="R55" s="318" t="b">
        <f t="shared" si="517"/>
        <v>0</v>
      </c>
      <c r="S55" s="319">
        <f t="shared" si="518"/>
        <v>0</v>
      </c>
      <c r="T55" s="320">
        <f t="shared" si="519"/>
        <v>0</v>
      </c>
      <c r="U55" s="321">
        <f t="shared" si="520"/>
        <v>0</v>
      </c>
      <c r="V55" s="318" t="b">
        <f t="shared" si="521"/>
        <v>0</v>
      </c>
      <c r="W55" s="318" t="b">
        <f t="shared" si="522"/>
        <v>0</v>
      </c>
      <c r="X55" s="318" t="b">
        <f t="shared" si="523"/>
        <v>0</v>
      </c>
      <c r="Y55" s="318" t="b">
        <f t="shared" si="524"/>
        <v>0</v>
      </c>
      <c r="Z55" s="380" t="b">
        <f t="shared" si="525"/>
        <v>1</v>
      </c>
      <c r="AA55" s="381" t="str">
        <f>IF(COUNTA(E55:F55:H55)&lt;3,"",(IF(V55=TRUE,$V$3,IF(W55=TRUE,$W$3,IF(X55=TRUE,$X$3,IF(Y55=TRUE,$Y$3,"Non"))))))</f>
        <v>Non</v>
      </c>
      <c r="AB55" s="318"/>
      <c r="AC55" s="318"/>
      <c r="AD55" s="318"/>
      <c r="AE55" s="318"/>
      <c r="AF55" s="318"/>
      <c r="AG55" s="322" t="str">
        <f>IF(COUNTA(E55:F55:H55)&lt;3,"",(IF(AB55=TRUE,$AB$3,IF(AC55=TRUE,$AC$3,IF(AD55=TRUE,$AD$3,IF(AE55=TRUE,$AE$3,IF(AF55=TRUE,$AF$3,"Aucune")))))))</f>
        <v>Aucune</v>
      </c>
      <c r="AH55" s="337"/>
      <c r="AI55" s="337"/>
      <c r="AJ55" s="337"/>
      <c r="AK55" s="337"/>
      <c r="AL55" s="337"/>
      <c r="AM55" s="337"/>
      <c r="AN55" s="337"/>
      <c r="AO55" s="337"/>
      <c r="AP55" s="337"/>
      <c r="AQ55" s="337"/>
      <c r="AR55" s="337"/>
      <c r="AS55" s="337"/>
      <c r="AT55" s="337"/>
      <c r="AU55" s="337"/>
      <c r="AV55" s="337"/>
      <c r="AW55" s="337"/>
      <c r="AX55" s="385" t="str">
        <f>IF(COUNTA(E55:F55:H55)&lt;3,"",(IF(AH55=TRUE,AH$3,IF(AI55=TRUE,AI$3,IF(AJ55=TRUE,AJ$3,IF(AK55=TRUE,AK$3,IF(AL55=TRUE,AL$3,IF(AM55=TRUE,AM$3,IF(AN55=TRUE,AN$3,IF(AO55=TRUE,AO$3,IF(AP55=TRUE,AP$3,IF(AQ55=TRUE,AQ$3,IF(AR55=TRUE,AR$3,IF(AS55=TRUE,AS$3,IF(AT55=TRUE,AT$3,IF(AU55=TRUE,AU$3,IF(AV55=TRUE,AV$3,IF(AW55=TRUE,AW$3,"Aucune"))))))))))))))))))</f>
        <v>Aucune</v>
      </c>
      <c r="AY55" s="372"/>
      <c r="AZ55" s="318"/>
      <c r="BA55" s="318"/>
      <c r="BB55" s="322"/>
      <c r="BC55" s="318"/>
      <c r="BD55" s="318"/>
      <c r="BE55" s="318"/>
      <c r="BF55" s="318"/>
      <c r="BG55" s="322"/>
      <c r="BH55" s="323">
        <f t="shared" si="505"/>
        <v>0</v>
      </c>
      <c r="BI55" s="323">
        <f>'ODD 9'!AY11</f>
        <v>0</v>
      </c>
      <c r="BJ55" s="324"/>
      <c r="BK55" s="373"/>
      <c r="BL55" s="234">
        <f t="shared" si="506"/>
        <v>0</v>
      </c>
      <c r="BM55" s="235">
        <f t="shared" si="507"/>
        <v>0</v>
      </c>
      <c r="BR55" s="123">
        <f t="shared" si="508"/>
        <v>1</v>
      </c>
      <c r="BS55" s="123">
        <f t="shared" si="509"/>
        <v>0</v>
      </c>
      <c r="BT55" s="123">
        <f t="shared" si="509"/>
        <v>0</v>
      </c>
      <c r="BU55" s="123">
        <f t="shared" si="509"/>
        <v>0</v>
      </c>
      <c r="BV55" s="123">
        <f t="shared" si="509"/>
        <v>0</v>
      </c>
      <c r="BW55" s="123">
        <f t="shared" si="509"/>
        <v>0</v>
      </c>
      <c r="BX55" s="123">
        <f t="shared" si="509"/>
        <v>0</v>
      </c>
      <c r="BY55" s="123">
        <f t="shared" si="509"/>
        <v>0</v>
      </c>
    </row>
    <row r="56" spans="1:77" s="122" customFormat="1" ht="114" customHeight="1">
      <c r="A56" s="121"/>
      <c r="B56" s="540" t="s">
        <v>235</v>
      </c>
      <c r="C56" s="539" t="s">
        <v>237</v>
      </c>
      <c r="D56" s="376">
        <f>'ODD 9'!E12</f>
        <v>0</v>
      </c>
      <c r="E56" s="377">
        <f>'ODD 9'!F12</f>
        <v>0</v>
      </c>
      <c r="F56" s="378">
        <f>'ODD 9'!G12</f>
        <v>0</v>
      </c>
      <c r="G56" s="378">
        <f>'ODD 9'!H12</f>
        <v>0</v>
      </c>
      <c r="H56" s="379">
        <f>'ODD 9'!I12</f>
        <v>0</v>
      </c>
      <c r="I56" s="379">
        <f>'ODD 9'!J12</f>
        <v>0</v>
      </c>
      <c r="J56" s="317">
        <f t="shared" si="476"/>
        <v>0</v>
      </c>
      <c r="K56" s="318">
        <f t="shared" si="510"/>
        <v>0</v>
      </c>
      <c r="L56" s="318" t="b">
        <f t="shared" si="511"/>
        <v>0</v>
      </c>
      <c r="M56" s="318" t="b">
        <f t="shared" si="512"/>
        <v>0</v>
      </c>
      <c r="N56" s="318" t="b">
        <f t="shared" si="513"/>
        <v>0</v>
      </c>
      <c r="O56" s="318" t="b">
        <f t="shared" si="514"/>
        <v>0</v>
      </c>
      <c r="P56" s="318" t="b">
        <f t="shared" si="515"/>
        <v>0</v>
      </c>
      <c r="Q56" s="318" t="b">
        <f t="shared" si="516"/>
        <v>0</v>
      </c>
      <c r="R56" s="318" t="b">
        <f t="shared" si="517"/>
        <v>0</v>
      </c>
      <c r="S56" s="319">
        <f t="shared" si="518"/>
        <v>0</v>
      </c>
      <c r="T56" s="320">
        <f t="shared" si="519"/>
        <v>0</v>
      </c>
      <c r="U56" s="321">
        <f t="shared" si="520"/>
        <v>0</v>
      </c>
      <c r="V56" s="318" t="b">
        <f t="shared" si="521"/>
        <v>0</v>
      </c>
      <c r="W56" s="318" t="b">
        <f t="shared" si="522"/>
        <v>0</v>
      </c>
      <c r="X56" s="318" t="b">
        <f t="shared" si="523"/>
        <v>0</v>
      </c>
      <c r="Y56" s="318" t="b">
        <f t="shared" si="524"/>
        <v>0</v>
      </c>
      <c r="Z56" s="380" t="b">
        <f t="shared" si="525"/>
        <v>1</v>
      </c>
      <c r="AA56" s="381" t="str">
        <f>IF(COUNTA(E56:F56:H56)&lt;3,"",(IF(V56=TRUE,$V$3,IF(W56=TRUE,$W$3,IF(X56=TRUE,$X$3,IF(Y56=TRUE,$Y$3,"Non"))))))</f>
        <v>Non</v>
      </c>
      <c r="AB56" s="318"/>
      <c r="AC56" s="318"/>
      <c r="AD56" s="318"/>
      <c r="AE56" s="318"/>
      <c r="AF56" s="318"/>
      <c r="AG56" s="322" t="str">
        <f>IF(COUNTA(E56:F56:H56)&lt;3,"",(IF(AB56=TRUE,$AB$3,IF(AC56=TRUE,$AC$3,IF(AD56=TRUE,$AD$3,IF(AE56=TRUE,$AE$3,IF(AF56=TRUE,$AF$3,"Aucune")))))))</f>
        <v>Aucune</v>
      </c>
      <c r="AH56" s="337"/>
      <c r="AI56" s="337"/>
      <c r="AJ56" s="337"/>
      <c r="AK56" s="337"/>
      <c r="AL56" s="337"/>
      <c r="AM56" s="337"/>
      <c r="AN56" s="337"/>
      <c r="AO56" s="337"/>
      <c r="AP56" s="337"/>
      <c r="AQ56" s="337"/>
      <c r="AR56" s="337"/>
      <c r="AS56" s="337"/>
      <c r="AT56" s="337"/>
      <c r="AU56" s="337"/>
      <c r="AV56" s="337"/>
      <c r="AW56" s="337"/>
      <c r="AX56" s="385" t="str">
        <f>IF(COUNTA(E56:F56:H56)&lt;3,"",(IF(AH56=TRUE,AH$3,IF(AI56=TRUE,AI$3,IF(AJ56=TRUE,AJ$3,IF(AK56=TRUE,AK$3,IF(AL56=TRUE,AL$3,IF(AM56=TRUE,AM$3,IF(AN56=TRUE,AN$3,IF(AO56=TRUE,AO$3,IF(AP56=TRUE,AP$3,IF(AQ56=TRUE,AQ$3,IF(AR56=TRUE,AR$3,IF(AS56=TRUE,AS$3,IF(AT56=TRUE,AT$3,IF(AU56=TRUE,AU$3,IF(AV56=TRUE,AV$3,IF(AW56=TRUE,AW$3,"Aucune"))))))))))))))))))</f>
        <v>Aucune</v>
      </c>
      <c r="AY56" s="372"/>
      <c r="AZ56" s="318"/>
      <c r="BA56" s="318"/>
      <c r="BB56" s="322"/>
      <c r="BC56" s="318"/>
      <c r="BD56" s="318"/>
      <c r="BE56" s="318"/>
      <c r="BF56" s="318"/>
      <c r="BG56" s="322"/>
      <c r="BH56" s="323">
        <f t="shared" si="505"/>
        <v>0</v>
      </c>
      <c r="BI56" s="323">
        <f>'ODD 9'!AY12</f>
        <v>0</v>
      </c>
      <c r="BJ56" s="324"/>
      <c r="BK56" s="373"/>
      <c r="BL56" s="234">
        <f t="shared" si="506"/>
        <v>0</v>
      </c>
      <c r="BM56" s="235">
        <f t="shared" si="507"/>
        <v>0</v>
      </c>
      <c r="BR56" s="123">
        <f t="shared" si="508"/>
        <v>1</v>
      </c>
      <c r="BS56" s="123">
        <f t="shared" si="509"/>
        <v>0</v>
      </c>
      <c r="BT56" s="123">
        <f t="shared" si="509"/>
        <v>0</v>
      </c>
      <c r="BU56" s="123">
        <f t="shared" si="509"/>
        <v>0</v>
      </c>
      <c r="BV56" s="123">
        <f t="shared" si="509"/>
        <v>0</v>
      </c>
      <c r="BW56" s="123">
        <f t="shared" si="509"/>
        <v>0</v>
      </c>
      <c r="BX56" s="123">
        <f t="shared" si="509"/>
        <v>0</v>
      </c>
      <c r="BY56" s="123">
        <f t="shared" si="509"/>
        <v>0</v>
      </c>
    </row>
    <row r="57" spans="1:77" s="122" customFormat="1" ht="114" customHeight="1">
      <c r="A57" s="121"/>
      <c r="B57" s="540" t="s">
        <v>238</v>
      </c>
      <c r="C57" s="539" t="s">
        <v>239</v>
      </c>
      <c r="D57" s="376">
        <f>'ODD 9'!E13</f>
        <v>0</v>
      </c>
      <c r="E57" s="377">
        <f>'ODD 9'!F13</f>
        <v>0</v>
      </c>
      <c r="F57" s="378">
        <f>'ODD 9'!G13</f>
        <v>0</v>
      </c>
      <c r="G57" s="378">
        <f>'ODD 9'!H13</f>
        <v>0</v>
      </c>
      <c r="H57" s="379">
        <f>'ODD 9'!I13</f>
        <v>0</v>
      </c>
      <c r="I57" s="379">
        <f>'ODD 9'!J13</f>
        <v>0</v>
      </c>
      <c r="J57" s="317">
        <f t="shared" si="476"/>
        <v>0</v>
      </c>
      <c r="K57" s="318">
        <f t="shared" si="510"/>
        <v>0</v>
      </c>
      <c r="L57" s="318" t="b">
        <f t="shared" si="511"/>
        <v>0</v>
      </c>
      <c r="M57" s="318" t="b">
        <f t="shared" si="512"/>
        <v>0</v>
      </c>
      <c r="N57" s="318" t="b">
        <f t="shared" si="513"/>
        <v>0</v>
      </c>
      <c r="O57" s="318" t="b">
        <f t="shared" si="514"/>
        <v>0</v>
      </c>
      <c r="P57" s="318" t="b">
        <f t="shared" si="515"/>
        <v>0</v>
      </c>
      <c r="Q57" s="318" t="b">
        <f t="shared" si="516"/>
        <v>0</v>
      </c>
      <c r="R57" s="318" t="b">
        <f t="shared" si="517"/>
        <v>0</v>
      </c>
      <c r="S57" s="319">
        <f t="shared" si="518"/>
        <v>0</v>
      </c>
      <c r="T57" s="320">
        <f t="shared" si="519"/>
        <v>0</v>
      </c>
      <c r="U57" s="321">
        <f t="shared" si="520"/>
        <v>0</v>
      </c>
      <c r="V57" s="318" t="b">
        <f t="shared" si="521"/>
        <v>0</v>
      </c>
      <c r="W57" s="318" t="b">
        <f t="shared" si="522"/>
        <v>0</v>
      </c>
      <c r="X57" s="318" t="b">
        <f t="shared" si="523"/>
        <v>0</v>
      </c>
      <c r="Y57" s="318" t="b">
        <f t="shared" si="524"/>
        <v>0</v>
      </c>
      <c r="Z57" s="380" t="b">
        <f t="shared" si="525"/>
        <v>1</v>
      </c>
      <c r="AA57" s="381" t="str">
        <f>IF(COUNTA(E57:F57:H57)&lt;3,"",(IF(V57=TRUE,$V$3,IF(W57=TRUE,$W$3,IF(X57=TRUE,$X$3,IF(Y57=TRUE,$Y$3,"Non"))))))</f>
        <v>Non</v>
      </c>
      <c r="AB57" s="318"/>
      <c r="AC57" s="318"/>
      <c r="AD57" s="318"/>
      <c r="AE57" s="318"/>
      <c r="AF57" s="318"/>
      <c r="AG57" s="322" t="str">
        <f>IF(COUNTA(E57:F57:H57)&lt;3,"",(IF(AB57=TRUE,$AB$3,IF(AC57=TRUE,$AC$3,IF(AD57=TRUE,$AD$3,IF(AE57=TRUE,$AE$3,IF(AF57=TRUE,$AF$3,"Aucune")))))))</f>
        <v>Aucune</v>
      </c>
      <c r="AH57" s="337"/>
      <c r="AI57" s="337"/>
      <c r="AJ57" s="337"/>
      <c r="AK57" s="337"/>
      <c r="AL57" s="337"/>
      <c r="AM57" s="337"/>
      <c r="AN57" s="337"/>
      <c r="AO57" s="337"/>
      <c r="AP57" s="337"/>
      <c r="AQ57" s="337"/>
      <c r="AR57" s="337"/>
      <c r="AS57" s="337"/>
      <c r="AT57" s="337"/>
      <c r="AU57" s="337"/>
      <c r="AV57" s="337"/>
      <c r="AW57" s="337"/>
      <c r="AX57" s="385" t="str">
        <f>IF(COUNTA(E57:F57:H57)&lt;3,"",(IF(AH57=TRUE,AH$3,IF(AI57=TRUE,AI$3,IF(AJ57=TRUE,AJ$3,IF(AK57=TRUE,AK$3,IF(AL57=TRUE,AL$3,IF(AM57=TRUE,AM$3,IF(AN57=TRUE,AN$3,IF(AO57=TRUE,AO$3,IF(AP57=TRUE,AP$3,IF(AQ57=TRUE,AQ$3,IF(AR57=TRUE,AR$3,IF(AS57=TRUE,AS$3,IF(AT57=TRUE,AT$3,IF(AU57=TRUE,AU$3,IF(AV57=TRUE,AV$3,IF(AW57=TRUE,AW$3,"Aucune"))))))))))))))))))</f>
        <v>Aucune</v>
      </c>
      <c r="AY57" s="372"/>
      <c r="AZ57" s="318"/>
      <c r="BA57" s="318"/>
      <c r="BB57" s="322"/>
      <c r="BC57" s="318"/>
      <c r="BD57" s="318"/>
      <c r="BE57" s="318"/>
      <c r="BF57" s="318"/>
      <c r="BG57" s="322"/>
      <c r="BH57" s="323">
        <f t="shared" si="505"/>
        <v>0</v>
      </c>
      <c r="BI57" s="323">
        <f>'ODD 9'!AY13</f>
        <v>0</v>
      </c>
      <c r="BJ57" s="324"/>
      <c r="BK57" s="373"/>
      <c r="BL57" s="234">
        <f t="shared" si="506"/>
        <v>0</v>
      </c>
      <c r="BM57" s="235">
        <f t="shared" si="507"/>
        <v>0</v>
      </c>
      <c r="BR57" s="123">
        <f t="shared" si="508"/>
        <v>1</v>
      </c>
      <c r="BS57" s="123">
        <f t="shared" si="509"/>
        <v>0</v>
      </c>
      <c r="BT57" s="123">
        <f t="shared" si="509"/>
        <v>0</v>
      </c>
      <c r="BU57" s="123">
        <f t="shared" si="509"/>
        <v>0</v>
      </c>
      <c r="BV57" s="123">
        <f t="shared" si="509"/>
        <v>0</v>
      </c>
      <c r="BW57" s="123">
        <f t="shared" si="509"/>
        <v>0</v>
      </c>
      <c r="BX57" s="123">
        <f t="shared" si="509"/>
        <v>0</v>
      </c>
      <c r="BY57" s="123">
        <f t="shared" si="509"/>
        <v>0</v>
      </c>
    </row>
    <row r="58" spans="1:77" s="122" customFormat="1" ht="114" customHeight="1" thickBot="1">
      <c r="A58" s="121"/>
      <c r="B58" s="313" t="s">
        <v>241</v>
      </c>
      <c r="C58" s="342" t="s">
        <v>243</v>
      </c>
      <c r="D58" s="376">
        <f>'ODD 9'!E14</f>
        <v>0</v>
      </c>
      <c r="E58" s="377">
        <f>'ODD 9'!F14</f>
        <v>0</v>
      </c>
      <c r="F58" s="378">
        <f>'ODD 9'!G14</f>
        <v>0</v>
      </c>
      <c r="G58" s="378">
        <f>'ODD 9'!H14</f>
        <v>0</v>
      </c>
      <c r="H58" s="379">
        <f>'ODD 9'!I14</f>
        <v>0</v>
      </c>
      <c r="I58" s="379">
        <f>'ODD 9'!J14</f>
        <v>0</v>
      </c>
      <c r="J58" s="317">
        <f t="shared" si="476"/>
        <v>0</v>
      </c>
      <c r="K58" s="318">
        <f t="shared" si="477"/>
        <v>0</v>
      </c>
      <c r="L58" s="318" t="b">
        <f t="shared" si="478"/>
        <v>0</v>
      </c>
      <c r="M58" s="318" t="b">
        <f t="shared" si="479"/>
        <v>0</v>
      </c>
      <c r="N58" s="318" t="b">
        <f t="shared" si="480"/>
        <v>0</v>
      </c>
      <c r="O58" s="318" t="b">
        <f t="shared" si="481"/>
        <v>0</v>
      </c>
      <c r="P58" s="318" t="b">
        <f t="shared" si="482"/>
        <v>0</v>
      </c>
      <c r="Q58" s="318" t="b">
        <f t="shared" si="483"/>
        <v>0</v>
      </c>
      <c r="R58" s="318" t="b">
        <f t="shared" si="484"/>
        <v>0</v>
      </c>
      <c r="S58" s="319">
        <f t="shared" si="485"/>
        <v>0</v>
      </c>
      <c r="T58" s="320">
        <f t="shared" si="486"/>
        <v>0</v>
      </c>
      <c r="U58" s="321">
        <f t="shared" si="487"/>
        <v>0</v>
      </c>
      <c r="V58" s="318" t="b">
        <f t="shared" si="488"/>
        <v>0</v>
      </c>
      <c r="W58" s="318" t="b">
        <f t="shared" si="489"/>
        <v>0</v>
      </c>
      <c r="X58" s="318" t="b">
        <f t="shared" si="490"/>
        <v>0</v>
      </c>
      <c r="Y58" s="318" t="b">
        <f t="shared" si="491"/>
        <v>0</v>
      </c>
      <c r="Z58" s="380" t="b">
        <f t="shared" si="492"/>
        <v>1</v>
      </c>
      <c r="AA58" s="381" t="str">
        <f>IF(COUNTA(E58:F58:H58)&lt;3,"",(IF(V58=TRUE,$V$3,IF(W58=TRUE,$W$3,IF(X58=TRUE,$X$3,IF(Y58=TRUE,$Y$3,"Non"))))))</f>
        <v>Non</v>
      </c>
      <c r="AB58" s="318" t="b">
        <f t="shared" si="493"/>
        <v>0</v>
      </c>
      <c r="AC58" s="318" t="b">
        <f t="shared" si="494"/>
        <v>0</v>
      </c>
      <c r="AD58" s="318" t="b">
        <f t="shared" si="495"/>
        <v>0</v>
      </c>
      <c r="AE58" s="318" t="b">
        <f t="shared" si="496"/>
        <v>0</v>
      </c>
      <c r="AF58" s="318" t="b">
        <f t="shared" si="497"/>
        <v>0</v>
      </c>
      <c r="AG58" s="322" t="str">
        <f>IF(COUNTA(E58:F58:H58)&lt;3,"",(IF(AB58=TRUE,$AB$3,IF(AC58=TRUE,$AC$3,IF(AD58=TRUE,$AD$3,IF(AE58=TRUE,$AE$3,IF(AF58=TRUE,$AF$3,"Aucune")))))))</f>
        <v>Aucune</v>
      </c>
      <c r="AH58" s="337" t="b">
        <f t="shared" si="437"/>
        <v>0</v>
      </c>
      <c r="AI58" s="337" t="b">
        <f t="shared" si="438"/>
        <v>0</v>
      </c>
      <c r="AJ58" s="337" t="b">
        <f t="shared" si="439"/>
        <v>0</v>
      </c>
      <c r="AK58" s="337" t="b">
        <f t="shared" si="440"/>
        <v>0</v>
      </c>
      <c r="AL58" s="337" t="b">
        <f t="shared" si="441"/>
        <v>0</v>
      </c>
      <c r="AM58" s="337" t="b">
        <f t="shared" si="442"/>
        <v>0</v>
      </c>
      <c r="AN58" s="337" t="b">
        <f t="shared" si="443"/>
        <v>0</v>
      </c>
      <c r="AO58" s="337" t="b">
        <f t="shared" si="444"/>
        <v>0</v>
      </c>
      <c r="AP58" s="337" t="b">
        <f t="shared" si="445"/>
        <v>0</v>
      </c>
      <c r="AQ58" s="337" t="b">
        <f t="shared" si="446"/>
        <v>0</v>
      </c>
      <c r="AR58" s="337" t="b">
        <f t="shared" si="447"/>
        <v>0</v>
      </c>
      <c r="AS58" s="337" t="b">
        <f t="shared" si="448"/>
        <v>0</v>
      </c>
      <c r="AT58" s="337" t="b">
        <f t="shared" si="449"/>
        <v>0</v>
      </c>
      <c r="AU58" s="337" t="b">
        <f t="shared" si="450"/>
        <v>0</v>
      </c>
      <c r="AV58" s="337" t="b">
        <f t="shared" si="451"/>
        <v>0</v>
      </c>
      <c r="AW58" s="337" t="b">
        <f t="shared" si="452"/>
        <v>0</v>
      </c>
      <c r="AX58" s="382" t="str">
        <f>IF(COUNTA(E58:F58:H58)&lt;3,"",(IF(AH58=TRUE,AH$3,IF(AI58=TRUE,AI$3,IF(AJ58=TRUE,AJ$3,IF(AK58=TRUE,AK$3,IF(AL58=TRUE,AL$3,IF(AM58=TRUE,AM$3,IF(AN58=TRUE,AN$3,IF(AO58=TRUE,AO$3,IF(AP58=TRUE,AP$3,IF(AQ58=TRUE,AQ$3,IF(AR58=TRUE,AR$3,IF(AS58=TRUE,AS$3,IF(AT58=TRUE,AT$3,IF(AU58=TRUE,AU$3,IF(AV58=TRUE,AV$3,IF(AW58=TRUE,AW$3,"Aucune"))))))))))))))))))</f>
        <v>Aucune</v>
      </c>
      <c r="AY58" s="372" t="b">
        <f t="shared" si="498"/>
        <v>0</v>
      </c>
      <c r="AZ58" s="318" t="b">
        <f t="shared" si="499"/>
        <v>0</v>
      </c>
      <c r="BA58" s="318" t="b">
        <f t="shared" si="500"/>
        <v>0</v>
      </c>
      <c r="BB58" s="322" t="str">
        <f>IF(COUNTA(E58:F58:H58)&lt;3,"",(IF(AY58=TRUE,$AY$3,IF(AZ58=TRUE,$AZ$3,IF(BA58=TRUE,$BA$3,"Aucune action requise")))))</f>
        <v>Aucune action requise</v>
      </c>
      <c r="BC58" s="318" t="b">
        <f t="shared" si="501"/>
        <v>0</v>
      </c>
      <c r="BD58" s="318" t="b">
        <f t="shared" si="502"/>
        <v>0</v>
      </c>
      <c r="BE58" s="318" t="b">
        <f t="shared" si="503"/>
        <v>0</v>
      </c>
      <c r="BF58" s="318" t="b">
        <f t="shared" si="504"/>
        <v>0</v>
      </c>
      <c r="BG58" s="322" t="str">
        <f>IF(COUNTA(E58:F58:H58)&lt;3,"",(IF(BC58=TRUE,$BC$3,IF(BD58=TRUE,$BD$3,IF(BE58=TRUE,$BE$3,IF(BF58=TRUE,$BF$3,"Aucun"))))))</f>
        <v>Aucun</v>
      </c>
      <c r="BH58" s="323">
        <f t="shared" si="505"/>
        <v>0</v>
      </c>
      <c r="BI58" s="323">
        <f>'ODD 9'!AY14</f>
        <v>0</v>
      </c>
      <c r="BJ58" s="324"/>
      <c r="BK58" s="373"/>
      <c r="BL58" s="383">
        <f t="shared" si="506"/>
        <v>0</v>
      </c>
      <c r="BM58" s="384">
        <f t="shared" si="507"/>
        <v>0</v>
      </c>
      <c r="BR58" s="123">
        <f t="shared" si="508"/>
        <v>1</v>
      </c>
      <c r="BS58" s="123">
        <f t="shared" si="509"/>
        <v>0</v>
      </c>
      <c r="BT58" s="123">
        <f t="shared" si="509"/>
        <v>0</v>
      </c>
      <c r="BU58" s="123">
        <f t="shared" si="509"/>
        <v>0</v>
      </c>
      <c r="BV58" s="123">
        <f t="shared" si="509"/>
        <v>0</v>
      </c>
      <c r="BW58" s="123">
        <f t="shared" si="509"/>
        <v>0</v>
      </c>
      <c r="BX58" s="123">
        <f t="shared" si="509"/>
        <v>0</v>
      </c>
      <c r="BY58" s="123">
        <f t="shared" si="509"/>
        <v>0</v>
      </c>
    </row>
    <row r="59" spans="1:77" s="119" customFormat="1" ht="30.75" customHeight="1" thickBot="1">
      <c r="A59" s="118"/>
      <c r="B59" s="725" t="str">
        <f>'ODD 10'!B2:C2</f>
        <v>ODD 10  -   Réduire les inégalités dans les pays et d’un pays à l’autre</v>
      </c>
      <c r="C59" s="721"/>
      <c r="D59" s="721"/>
      <c r="E59" s="724"/>
      <c r="F59" s="724"/>
      <c r="G59" s="724"/>
      <c r="H59" s="724"/>
      <c r="I59" s="724"/>
      <c r="J59" s="724"/>
      <c r="K59" s="724"/>
      <c r="L59" s="724"/>
      <c r="M59" s="724"/>
      <c r="N59" s="724"/>
      <c r="O59" s="724"/>
      <c r="P59" s="724"/>
      <c r="Q59" s="724"/>
      <c r="R59" s="724"/>
      <c r="S59" s="724"/>
      <c r="T59" s="724"/>
      <c r="U59" s="724"/>
      <c r="V59" s="724"/>
      <c r="W59" s="724"/>
      <c r="X59" s="724"/>
      <c r="Y59" s="724"/>
      <c r="Z59" s="724"/>
      <c r="AA59" s="724"/>
      <c r="AB59" s="724"/>
      <c r="AC59" s="724"/>
      <c r="AD59" s="724"/>
      <c r="AE59" s="724"/>
      <c r="AF59" s="724"/>
      <c r="AG59" s="724"/>
      <c r="AH59" s="724"/>
      <c r="AI59" s="724"/>
      <c r="AJ59" s="724"/>
      <c r="AK59" s="724"/>
      <c r="AL59" s="724"/>
      <c r="AM59" s="724"/>
      <c r="AN59" s="724"/>
      <c r="AO59" s="724"/>
      <c r="AP59" s="724"/>
      <c r="AQ59" s="724"/>
      <c r="AR59" s="724"/>
      <c r="AS59" s="724"/>
      <c r="AT59" s="724"/>
      <c r="AU59" s="724"/>
      <c r="AV59" s="724"/>
      <c r="AW59" s="724"/>
      <c r="AX59" s="724"/>
      <c r="AY59" s="724"/>
      <c r="AZ59" s="724"/>
      <c r="BA59" s="724"/>
      <c r="BB59" s="724"/>
      <c r="BC59" s="724"/>
      <c r="BD59" s="724"/>
      <c r="BE59" s="724"/>
      <c r="BF59" s="724"/>
      <c r="BG59" s="724"/>
      <c r="BH59" s="724"/>
      <c r="BI59" s="724"/>
      <c r="BJ59" s="724"/>
      <c r="BK59" s="724"/>
      <c r="BL59" s="724"/>
      <c r="BM59" s="728"/>
      <c r="BO59" s="119" t="str">
        <f>B59</f>
        <v>ODD 10  -   Réduire les inégalités dans les pays et d’un pays à l’autre</v>
      </c>
      <c r="BP59" s="119">
        <v>10</v>
      </c>
      <c r="BQ59" s="119">
        <f>SUM(BS59:BX59)</f>
        <v>0</v>
      </c>
      <c r="BR59" s="120">
        <f>BP59-BQ59</f>
        <v>10</v>
      </c>
      <c r="BS59" s="120">
        <f t="shared" ref="BS59:BX59" si="526">SUM(BS60:BS62)</f>
        <v>0</v>
      </c>
      <c r="BT59" s="120">
        <f t="shared" si="526"/>
        <v>0</v>
      </c>
      <c r="BU59" s="120">
        <f t="shared" si="526"/>
        <v>0</v>
      </c>
      <c r="BV59" s="120">
        <f t="shared" si="526"/>
        <v>0</v>
      </c>
      <c r="BW59" s="120">
        <f t="shared" si="526"/>
        <v>0</v>
      </c>
      <c r="BX59" s="120">
        <f t="shared" si="526"/>
        <v>0</v>
      </c>
      <c r="BY59" s="120">
        <f>BQ59</f>
        <v>0</v>
      </c>
    </row>
    <row r="60" spans="1:77" s="122" customFormat="1" ht="114" customHeight="1">
      <c r="A60" s="121"/>
      <c r="B60" s="550" t="s">
        <v>246</v>
      </c>
      <c r="C60" s="312" t="s">
        <v>487</v>
      </c>
      <c r="D60" s="154">
        <f>'ODD 10'!E8</f>
        <v>0</v>
      </c>
      <c r="E60" s="89">
        <f>'ODD 10'!F8</f>
        <v>0</v>
      </c>
      <c r="F60" s="78">
        <f>'ODD 10'!G8</f>
        <v>0</v>
      </c>
      <c r="G60" s="78">
        <f>'ODD 10'!H8</f>
        <v>0</v>
      </c>
      <c r="H60" s="79">
        <f>'ODD 10'!I8</f>
        <v>0</v>
      </c>
      <c r="I60" s="79">
        <f>'ODD 10'!J8</f>
        <v>0</v>
      </c>
      <c r="J60" s="124">
        <f t="shared" ref="J60:J62" si="527">S60</f>
        <v>0</v>
      </c>
      <c r="K60" s="280">
        <f t="shared" ref="K60:K62" si="528">E60*10+F60</f>
        <v>0</v>
      </c>
      <c r="L60" s="280" t="b">
        <f t="shared" ref="L60:L62" si="529">OR(K60=31)</f>
        <v>0</v>
      </c>
      <c r="M60" s="280" t="b">
        <f t="shared" ref="M60:M62" si="530">OR(K60=21,K60=32)</f>
        <v>0</v>
      </c>
      <c r="N60" s="280" t="b">
        <f t="shared" ref="N60:N62" si="531">OR(K60=22,K60=33)</f>
        <v>0</v>
      </c>
      <c r="O60" s="280" t="b">
        <f t="shared" ref="O60:O62" si="532">OR(K60=11,K60=12)</f>
        <v>0</v>
      </c>
      <c r="P60" s="280" t="b">
        <f t="shared" ref="P60:P62" si="533">OR(K60=23,K60=34)</f>
        <v>0</v>
      </c>
      <c r="Q60" s="280" t="b">
        <f t="shared" ref="Q60:Q62" si="534">OR(K60=13,K60=14,K60=24)</f>
        <v>0</v>
      </c>
      <c r="R60" s="280" t="b">
        <f t="shared" ref="R60:R62" si="535">OR(K60=1,K60=2,K60=3,K60=4)</f>
        <v>0</v>
      </c>
      <c r="S60" s="281">
        <f t="shared" ref="S60:S62" si="536">IF(COUNTA(E60:F60)&lt;2,"",(IF(L60=TRUE,$L$3,IF(M60=TRUE,$M$3,IF(N60=TRUE,$N$3,IF(O60=TRUE,$O$3,IF(P60=TRUE,$P$3,IF(Q60=TRUE,$Q$3,IF(R60=TRUE,$R$3,0)))))))))</f>
        <v>0</v>
      </c>
      <c r="T60" s="282">
        <f t="shared" ref="T60:T62" si="537">IF(COUNTA(E60:F60)&lt;2,"",(IF(L60=TRUE,6,IF(M60=TRUE,5,IF(N60=TRUE,4,IF(O60=TRUE,3,IF(P60=TRUE,2,IF(Q60=TRUE,1,IF(R60=TRUE,0,0)))))))))</f>
        <v>0</v>
      </c>
      <c r="U60" s="125">
        <f t="shared" ref="U60:U62" si="538">T60*10+H60</f>
        <v>0</v>
      </c>
      <c r="V60" s="280" t="b">
        <f t="shared" ref="V60:V62" si="539">OR(U60=61,U60=62,U60=63)</f>
        <v>0</v>
      </c>
      <c r="W60" s="280" t="b">
        <f t="shared" ref="W60:W62" si="540">OR(U60=51,U60=52)</f>
        <v>0</v>
      </c>
      <c r="X60" s="280" t="b">
        <f t="shared" ref="X60:X62" si="541">OR(U60=31,U60=41,U60=42,U60=53)</f>
        <v>0</v>
      </c>
      <c r="Y60" s="280" t="b">
        <f t="shared" ref="Y60:Y62" si="542">OR(U60=21,U60=32)</f>
        <v>0</v>
      </c>
      <c r="Z60" s="358" t="b">
        <f t="shared" ref="Z60:Z62" si="543">AND(V60=FALSE,W60=FALSE,X60=FALSE,Y60=FALSE)</f>
        <v>1</v>
      </c>
      <c r="AA60" s="359" t="str">
        <f>IF(COUNTA(E60:F60:H60)&lt;3,"",(IF(V60=TRUE,$V$3,IF(W60=TRUE,$W$3,IF(X60=TRUE,$X$3,IF(Y60=TRUE,$Y$3,"Non"))))))</f>
        <v>Non</v>
      </c>
      <c r="AB60" s="280" t="b">
        <f t="shared" ref="AB60:AB62" si="544">OR(U60=61,U60=62,U60=51,U60=52)</f>
        <v>0</v>
      </c>
      <c r="AC60" s="280" t="b">
        <f t="shared" ref="AC60:AC62" si="545">OR(U60=41,U60=42)</f>
        <v>0</v>
      </c>
      <c r="AD60" s="280" t="b">
        <f t="shared" ref="AD60:AD62" si="546">OR(U60=31,U60=32,U60=63,U60=64,U60=53,U60=54,)</f>
        <v>0</v>
      </c>
      <c r="AE60" s="280" t="b">
        <f t="shared" ref="AE60:AE62" si="547">OR(U60=21,U60=22,)</f>
        <v>0</v>
      </c>
      <c r="AF60" s="280" t="b">
        <f t="shared" ref="AF60:AF62" si="548">OR(U60=11,U60=12,U60=13,U60=23,)</f>
        <v>0</v>
      </c>
      <c r="AG60" s="283" t="str">
        <f>IF(COUNTA(E60:F60:H60)&lt;3,"",(IF(AB60=TRUE,$AB$3,IF(AC60=TRUE,$AC$3,IF(AD60=TRUE,$AD$3,IF(AE60=TRUE,$AE$3,IF(AF60=TRUE,$AF$3,"Aucune")))))))</f>
        <v>Aucune</v>
      </c>
      <c r="AH60" s="280" t="b">
        <f t="shared" si="437"/>
        <v>0</v>
      </c>
      <c r="AI60" s="280" t="b">
        <f t="shared" si="438"/>
        <v>0</v>
      </c>
      <c r="AJ60" s="280" t="b">
        <f t="shared" si="439"/>
        <v>0</v>
      </c>
      <c r="AK60" s="280" t="b">
        <f t="shared" si="440"/>
        <v>0</v>
      </c>
      <c r="AL60" s="280" t="b">
        <f t="shared" si="441"/>
        <v>0</v>
      </c>
      <c r="AM60" s="280" t="b">
        <f t="shared" si="442"/>
        <v>0</v>
      </c>
      <c r="AN60" s="280" t="b">
        <f t="shared" si="443"/>
        <v>0</v>
      </c>
      <c r="AO60" s="280" t="b">
        <f t="shared" si="444"/>
        <v>0</v>
      </c>
      <c r="AP60" s="280" t="b">
        <f t="shared" si="445"/>
        <v>0</v>
      </c>
      <c r="AQ60" s="280" t="b">
        <f t="shared" si="446"/>
        <v>0</v>
      </c>
      <c r="AR60" s="280" t="b">
        <f t="shared" si="447"/>
        <v>0</v>
      </c>
      <c r="AS60" s="280" t="b">
        <f t="shared" si="448"/>
        <v>0</v>
      </c>
      <c r="AT60" s="280" t="b">
        <f t="shared" si="449"/>
        <v>0</v>
      </c>
      <c r="AU60" s="280" t="b">
        <f t="shared" si="450"/>
        <v>0</v>
      </c>
      <c r="AV60" s="280" t="b">
        <f t="shared" si="451"/>
        <v>0</v>
      </c>
      <c r="AW60" s="280" t="b">
        <f t="shared" si="452"/>
        <v>0</v>
      </c>
      <c r="AX60" s="356" t="str">
        <f>IF(COUNTA(E60:F60:H60)&lt;3,"",(IF(AH60=TRUE,AH$3,IF(AI60=TRUE,AI$3,IF(AJ60=TRUE,AJ$3,IF(AK60=TRUE,AK$3,IF(AL60=TRUE,AL$3,IF(AM60=TRUE,AM$3,IF(AN60=TRUE,AN$3,IF(AO60=TRUE,AO$3,IF(AP60=TRUE,AP$3,IF(AQ60=TRUE,AQ$3,IF(AR60=TRUE,AR$3,IF(AS60=TRUE,AS$3,IF(AT60=TRUE,AT$3,IF(AU60=TRUE,AU$3,IF(AV60=TRUE,AV$3,IF(AW60=TRUE,AW$3,"Aucune"))))))))))))))))))</f>
        <v>Aucune</v>
      </c>
      <c r="AY60" s="360" t="b">
        <f t="shared" ref="AY60:AY62" si="549">OR(U60=61,U60=62,U60=63,U60=51,U60=52,U60=53)</f>
        <v>0</v>
      </c>
      <c r="AZ60" s="280" t="b">
        <f t="shared" ref="AZ60:AZ62" si="550">OR(U60=41,U60=42,U60=43,U60=31,U60=32,U60=33)</f>
        <v>0</v>
      </c>
      <c r="BA60" s="280" t="b">
        <f t="shared" ref="BA60:BA62" si="551">OR(U60=21,U60=22,U60=23,U60=11,U60=12,U60=13)</f>
        <v>0</v>
      </c>
      <c r="BB60" s="283" t="str">
        <f>IF(COUNTA(E60:F60:H60)&lt;3,"",(IF(AY60=TRUE,$AY$3,IF(AZ60=TRUE,$AZ$3,IF(BA60=TRUE,$BA$3,"Aucune action requise")))))</f>
        <v>Aucune action requise</v>
      </c>
      <c r="BC60" s="280" t="b">
        <f t="shared" ref="BC60:BC62" si="552">OR(U60=61,U60=51,U60=41,U60=31,U60=21)</f>
        <v>0</v>
      </c>
      <c r="BD60" s="280" t="b">
        <f t="shared" ref="BD60:BD62" si="553">OR(U60=62,U60=52,U60=42,U60=32,U60=22,U60=63,U60=53)</f>
        <v>0</v>
      </c>
      <c r="BE60" s="280" t="b">
        <f t="shared" ref="BE60:BE62" si="554">OR(U60=43,U60=33,U60=23,U60=34,U60=24)</f>
        <v>0</v>
      </c>
      <c r="BF60" s="280" t="b">
        <f t="shared" ref="BF60:BF62" si="555">OR(U60=64,U60=54,U60=44)</f>
        <v>0</v>
      </c>
      <c r="BG60" s="283" t="str">
        <f>IF(COUNTA(E60:F60:H60)&lt;3,"",(IF(BC60=TRUE,$BC$3,IF(BD60=TRUE,$BD$3,IF(BE60=TRUE,$BE$3,IF(BF60=TRUE,$BF$3,"Aucun"))))))</f>
        <v>Aucun</v>
      </c>
      <c r="BH60" s="80">
        <f t="shared" ref="BH60:BH62" si="556">G60</f>
        <v>0</v>
      </c>
      <c r="BI60" s="80">
        <f>'ODD 10'!AY8</f>
        <v>0</v>
      </c>
      <c r="BJ60" s="34"/>
      <c r="BK60" s="149"/>
      <c r="BL60" s="227">
        <f t="shared" ref="BL60:BL62" si="557">I60</f>
        <v>0</v>
      </c>
      <c r="BM60" s="228">
        <f t="shared" ref="BM60:BM62" si="558">D60</f>
        <v>0</v>
      </c>
      <c r="BR60" s="123">
        <f t="shared" ref="BR60:BR62" si="559">IF(K60=0,1,0)</f>
        <v>1</v>
      </c>
      <c r="BS60" s="123">
        <f t="shared" ref="BS60:BS62" si="560">IF(L60=TRUE,1,0)</f>
        <v>0</v>
      </c>
      <c r="BT60" s="123">
        <f t="shared" ref="BT60:BT62" si="561">IF(M60=TRUE,1,0)</f>
        <v>0</v>
      </c>
      <c r="BU60" s="123">
        <f t="shared" ref="BU60:BU62" si="562">IF(N60=TRUE,1,0)</f>
        <v>0</v>
      </c>
      <c r="BV60" s="123">
        <f t="shared" ref="BV60:BV62" si="563">IF(O60=TRUE,1,0)</f>
        <v>0</v>
      </c>
      <c r="BW60" s="123">
        <f t="shared" ref="BW60:BW62" si="564">IF(P60=TRUE,1,0)</f>
        <v>0</v>
      </c>
      <c r="BX60" s="123">
        <f t="shared" ref="BX60:BX62" si="565">IF(Q60=TRUE,1,0)</f>
        <v>0</v>
      </c>
      <c r="BY60" s="123">
        <f t="shared" ref="BY60:BY62" si="566">IF(R60=TRUE,1,0)</f>
        <v>0</v>
      </c>
    </row>
    <row r="61" spans="1:77" s="122" customFormat="1" ht="114" customHeight="1">
      <c r="A61" s="121"/>
      <c r="B61" s="127" t="s">
        <v>250</v>
      </c>
      <c r="C61" s="312" t="s">
        <v>251</v>
      </c>
      <c r="D61" s="154">
        <f>'ODD 10'!E10</f>
        <v>0</v>
      </c>
      <c r="E61" s="89">
        <f>'ODD 10'!F10</f>
        <v>0</v>
      </c>
      <c r="F61" s="78">
        <f>'ODD 10'!G10</f>
        <v>0</v>
      </c>
      <c r="G61" s="78">
        <f>'ODD 10'!H10</f>
        <v>0</v>
      </c>
      <c r="H61" s="79">
        <f>'ODD 10'!I10</f>
        <v>0</v>
      </c>
      <c r="I61" s="79">
        <f>'ODD 10'!J10</f>
        <v>0</v>
      </c>
      <c r="J61" s="124">
        <f t="shared" si="527"/>
        <v>0</v>
      </c>
      <c r="K61" s="280">
        <f t="shared" si="528"/>
        <v>0</v>
      </c>
      <c r="L61" s="280" t="b">
        <f t="shared" si="529"/>
        <v>0</v>
      </c>
      <c r="M61" s="280" t="b">
        <f t="shared" si="530"/>
        <v>0</v>
      </c>
      <c r="N61" s="280" t="b">
        <f t="shared" si="531"/>
        <v>0</v>
      </c>
      <c r="O61" s="280" t="b">
        <f t="shared" si="532"/>
        <v>0</v>
      </c>
      <c r="P61" s="280" t="b">
        <f t="shared" si="533"/>
        <v>0</v>
      </c>
      <c r="Q61" s="280" t="b">
        <f t="shared" si="534"/>
        <v>0</v>
      </c>
      <c r="R61" s="280" t="b">
        <f t="shared" si="535"/>
        <v>0</v>
      </c>
      <c r="S61" s="281">
        <f t="shared" si="536"/>
        <v>0</v>
      </c>
      <c r="T61" s="282">
        <f t="shared" si="537"/>
        <v>0</v>
      </c>
      <c r="U61" s="125">
        <f t="shared" si="538"/>
        <v>0</v>
      </c>
      <c r="V61" s="280" t="b">
        <f t="shared" si="539"/>
        <v>0</v>
      </c>
      <c r="W61" s="280" t="b">
        <f t="shared" si="540"/>
        <v>0</v>
      </c>
      <c r="X61" s="280" t="b">
        <f t="shared" si="541"/>
        <v>0</v>
      </c>
      <c r="Y61" s="280" t="b">
        <f t="shared" si="542"/>
        <v>0</v>
      </c>
      <c r="Z61" s="358" t="b">
        <f t="shared" si="543"/>
        <v>1</v>
      </c>
      <c r="AA61" s="359" t="str">
        <f>IF(COUNTA(E61:F61:H61)&lt;3,"",(IF(V61=TRUE,$V$3,IF(W61=TRUE,$W$3,IF(X61=TRUE,$X$3,IF(Y61=TRUE,$Y$3,"Non"))))))</f>
        <v>Non</v>
      </c>
      <c r="AB61" s="280" t="b">
        <f t="shared" si="544"/>
        <v>0</v>
      </c>
      <c r="AC61" s="280" t="b">
        <f t="shared" si="545"/>
        <v>0</v>
      </c>
      <c r="AD61" s="280" t="b">
        <f t="shared" si="546"/>
        <v>0</v>
      </c>
      <c r="AE61" s="280" t="b">
        <f t="shared" si="547"/>
        <v>0</v>
      </c>
      <c r="AF61" s="280" t="b">
        <f t="shared" si="548"/>
        <v>0</v>
      </c>
      <c r="AG61" s="283" t="str">
        <f>IF(COUNTA(E61:F61:H61)&lt;3,"",(IF(AB61=TRUE,$AB$3,IF(AC61=TRUE,$AC$3,IF(AD61=TRUE,$AD$3,IF(AE61=TRUE,$AE$3,IF(AF61=TRUE,$AF$3,"Aucune")))))))</f>
        <v>Aucune</v>
      </c>
      <c r="AH61" s="280" t="b">
        <f t="shared" si="437"/>
        <v>0</v>
      </c>
      <c r="AI61" s="280" t="b">
        <f t="shared" si="438"/>
        <v>0</v>
      </c>
      <c r="AJ61" s="280" t="b">
        <f t="shared" si="439"/>
        <v>0</v>
      </c>
      <c r="AK61" s="280" t="b">
        <f t="shared" si="440"/>
        <v>0</v>
      </c>
      <c r="AL61" s="280" t="b">
        <f t="shared" si="441"/>
        <v>0</v>
      </c>
      <c r="AM61" s="280" t="b">
        <f t="shared" si="442"/>
        <v>0</v>
      </c>
      <c r="AN61" s="280" t="b">
        <f t="shared" si="443"/>
        <v>0</v>
      </c>
      <c r="AO61" s="280" t="b">
        <f t="shared" si="444"/>
        <v>0</v>
      </c>
      <c r="AP61" s="280" t="b">
        <f t="shared" si="445"/>
        <v>0</v>
      </c>
      <c r="AQ61" s="280" t="b">
        <f t="shared" si="446"/>
        <v>0</v>
      </c>
      <c r="AR61" s="280" t="b">
        <f t="shared" si="447"/>
        <v>0</v>
      </c>
      <c r="AS61" s="280" t="b">
        <f t="shared" si="448"/>
        <v>0</v>
      </c>
      <c r="AT61" s="280" t="b">
        <f t="shared" si="449"/>
        <v>0</v>
      </c>
      <c r="AU61" s="280" t="b">
        <f t="shared" si="450"/>
        <v>0</v>
      </c>
      <c r="AV61" s="280" t="b">
        <f t="shared" si="451"/>
        <v>0</v>
      </c>
      <c r="AW61" s="280" t="b">
        <f t="shared" si="452"/>
        <v>0</v>
      </c>
      <c r="AX61" s="356" t="str">
        <f>IF(COUNTA(E61:F61:H61)&lt;3,"",(IF(AH61=TRUE,AH$3,IF(AI61=TRUE,AI$3,IF(AJ61=TRUE,AJ$3,IF(AK61=TRUE,AK$3,IF(AL61=TRUE,AL$3,IF(AM61=TRUE,AM$3,IF(AN61=TRUE,AN$3,IF(AO61=TRUE,AO$3,IF(AP61=TRUE,AP$3,IF(AQ61=TRUE,AQ$3,IF(AR61=TRUE,AR$3,IF(AS61=TRUE,AS$3,IF(AT61=TRUE,AT$3,IF(AU61=TRUE,AU$3,IF(AV61=TRUE,AV$3,IF(AW61=TRUE,AW$3,"Aucune"))))))))))))))))))</f>
        <v>Aucune</v>
      </c>
      <c r="AY61" s="360" t="b">
        <f t="shared" si="549"/>
        <v>0</v>
      </c>
      <c r="AZ61" s="280" t="b">
        <f t="shared" si="550"/>
        <v>0</v>
      </c>
      <c r="BA61" s="280" t="b">
        <f t="shared" si="551"/>
        <v>0</v>
      </c>
      <c r="BB61" s="283" t="str">
        <f>IF(COUNTA(E61:F61:H61)&lt;3,"",(IF(AY61=TRUE,$AY$3,IF(AZ61=TRUE,$AZ$3,IF(BA61=TRUE,$BA$3,"Aucune action requise")))))</f>
        <v>Aucune action requise</v>
      </c>
      <c r="BC61" s="280" t="b">
        <f t="shared" si="552"/>
        <v>0</v>
      </c>
      <c r="BD61" s="280" t="b">
        <f t="shared" si="553"/>
        <v>0</v>
      </c>
      <c r="BE61" s="280" t="b">
        <f t="shared" si="554"/>
        <v>0</v>
      </c>
      <c r="BF61" s="280" t="b">
        <f t="shared" si="555"/>
        <v>0</v>
      </c>
      <c r="BG61" s="283" t="str">
        <f>IF(COUNTA(E61:F61:H61)&lt;3,"",(IF(BC61=TRUE,$BC$3,IF(BD61=TRUE,$BD$3,IF(BE61=TRUE,$BE$3,IF(BF61=TRUE,$BF$3,"Aucun"))))))</f>
        <v>Aucun</v>
      </c>
      <c r="BH61" s="80">
        <f t="shared" si="556"/>
        <v>0</v>
      </c>
      <c r="BI61" s="80">
        <f>'ODD 10'!AY10</f>
        <v>0</v>
      </c>
      <c r="BJ61" s="34"/>
      <c r="BK61" s="149"/>
      <c r="BL61" s="227">
        <f t="shared" si="557"/>
        <v>0</v>
      </c>
      <c r="BM61" s="228">
        <f t="shared" si="558"/>
        <v>0</v>
      </c>
      <c r="BR61" s="123">
        <f t="shared" si="559"/>
        <v>1</v>
      </c>
      <c r="BS61" s="123">
        <f t="shared" si="560"/>
        <v>0</v>
      </c>
      <c r="BT61" s="123">
        <f t="shared" si="561"/>
        <v>0</v>
      </c>
      <c r="BU61" s="123">
        <f t="shared" si="562"/>
        <v>0</v>
      </c>
      <c r="BV61" s="123">
        <f t="shared" si="563"/>
        <v>0</v>
      </c>
      <c r="BW61" s="123">
        <f t="shared" si="564"/>
        <v>0</v>
      </c>
      <c r="BX61" s="123">
        <f t="shared" si="565"/>
        <v>0</v>
      </c>
      <c r="BY61" s="123">
        <f t="shared" si="566"/>
        <v>0</v>
      </c>
    </row>
    <row r="62" spans="1:77" s="122" customFormat="1" ht="114" customHeight="1" thickBot="1">
      <c r="A62" s="121"/>
      <c r="B62" s="171">
        <v>10.6</v>
      </c>
      <c r="C62" s="173" t="s">
        <v>255</v>
      </c>
      <c r="D62" s="154">
        <f>'ODD 10'!E12</f>
        <v>0</v>
      </c>
      <c r="E62" s="176">
        <f>'ODD 10'!F12</f>
        <v>0</v>
      </c>
      <c r="F62" s="174">
        <f>'ODD 10'!G12</f>
        <v>0</v>
      </c>
      <c r="G62" s="174">
        <f>'ODD 10'!H12</f>
        <v>0</v>
      </c>
      <c r="H62" s="175">
        <f>'ODD 10'!I12</f>
        <v>0</v>
      </c>
      <c r="I62" s="175">
        <f>'ODD 10'!J12</f>
        <v>0</v>
      </c>
      <c r="J62" s="163">
        <f t="shared" si="527"/>
        <v>0</v>
      </c>
      <c r="K62" s="164">
        <f t="shared" si="528"/>
        <v>0</v>
      </c>
      <c r="L62" s="164" t="b">
        <f t="shared" si="529"/>
        <v>0</v>
      </c>
      <c r="M62" s="164" t="b">
        <f t="shared" si="530"/>
        <v>0</v>
      </c>
      <c r="N62" s="164" t="b">
        <f t="shared" si="531"/>
        <v>0</v>
      </c>
      <c r="O62" s="164" t="b">
        <f t="shared" si="532"/>
        <v>0</v>
      </c>
      <c r="P62" s="164" t="b">
        <f t="shared" si="533"/>
        <v>0</v>
      </c>
      <c r="Q62" s="164" t="b">
        <f t="shared" si="534"/>
        <v>0</v>
      </c>
      <c r="R62" s="164" t="b">
        <f t="shared" si="535"/>
        <v>0</v>
      </c>
      <c r="S62" s="165">
        <f t="shared" si="536"/>
        <v>0</v>
      </c>
      <c r="T62" s="166">
        <f t="shared" si="537"/>
        <v>0</v>
      </c>
      <c r="U62" s="167">
        <f t="shared" si="538"/>
        <v>0</v>
      </c>
      <c r="V62" s="164" t="b">
        <f t="shared" si="539"/>
        <v>0</v>
      </c>
      <c r="W62" s="164" t="b">
        <f t="shared" si="540"/>
        <v>0</v>
      </c>
      <c r="X62" s="164" t="b">
        <f t="shared" si="541"/>
        <v>0</v>
      </c>
      <c r="Y62" s="164" t="b">
        <f t="shared" si="542"/>
        <v>0</v>
      </c>
      <c r="Z62" s="220" t="b">
        <f t="shared" si="543"/>
        <v>1</v>
      </c>
      <c r="AA62" s="221" t="str">
        <f>IF(COUNTA(E62:F62:H62)&lt;3,"",(IF(V62=TRUE,$V$3,IF(W62=TRUE,$W$3,IF(X62=TRUE,$X$3,IF(Y62=TRUE,$Y$3,"Non"))))))</f>
        <v>Non</v>
      </c>
      <c r="AB62" s="164" t="b">
        <f t="shared" si="544"/>
        <v>0</v>
      </c>
      <c r="AC62" s="164" t="b">
        <f t="shared" si="545"/>
        <v>0</v>
      </c>
      <c r="AD62" s="164" t="b">
        <f t="shared" si="546"/>
        <v>0</v>
      </c>
      <c r="AE62" s="164" t="b">
        <f t="shared" si="547"/>
        <v>0</v>
      </c>
      <c r="AF62" s="164" t="b">
        <f t="shared" si="548"/>
        <v>0</v>
      </c>
      <c r="AG62" s="168" t="str">
        <f>IF(COUNTA(E62:F62:H62)&lt;3,"",(IF(AB62=TRUE,$AB$3,IF(AC62=TRUE,$AC$3,IF(AD62=TRUE,$AD$3,IF(AE62=TRUE,$AE$3,IF(AF62=TRUE,$AF$3,"Aucune")))))))</f>
        <v>Aucune</v>
      </c>
      <c r="AH62" s="280" t="b">
        <f t="shared" si="437"/>
        <v>0</v>
      </c>
      <c r="AI62" s="280" t="b">
        <f t="shared" si="438"/>
        <v>0</v>
      </c>
      <c r="AJ62" s="280" t="b">
        <f t="shared" si="439"/>
        <v>0</v>
      </c>
      <c r="AK62" s="280" t="b">
        <f t="shared" si="440"/>
        <v>0</v>
      </c>
      <c r="AL62" s="280" t="b">
        <f t="shared" si="441"/>
        <v>0</v>
      </c>
      <c r="AM62" s="280" t="b">
        <f t="shared" si="442"/>
        <v>0</v>
      </c>
      <c r="AN62" s="280" t="b">
        <f t="shared" si="443"/>
        <v>0</v>
      </c>
      <c r="AO62" s="280" t="b">
        <f t="shared" si="444"/>
        <v>0</v>
      </c>
      <c r="AP62" s="280" t="b">
        <f t="shared" si="445"/>
        <v>0</v>
      </c>
      <c r="AQ62" s="280" t="b">
        <f t="shared" si="446"/>
        <v>0</v>
      </c>
      <c r="AR62" s="280" t="b">
        <f t="shared" si="447"/>
        <v>0</v>
      </c>
      <c r="AS62" s="280" t="b">
        <f t="shared" si="448"/>
        <v>0</v>
      </c>
      <c r="AT62" s="280" t="b">
        <f t="shared" si="449"/>
        <v>0</v>
      </c>
      <c r="AU62" s="280" t="b">
        <f t="shared" si="450"/>
        <v>0</v>
      </c>
      <c r="AV62" s="280" t="b">
        <f t="shared" si="451"/>
        <v>0</v>
      </c>
      <c r="AW62" s="280" t="b">
        <f t="shared" si="452"/>
        <v>0</v>
      </c>
      <c r="AX62" s="385" t="str">
        <f>IF(COUNTA(E62:F62:H62)&lt;3,"",(IF(AH62=TRUE,AH$3,IF(AI62=TRUE,AI$3,IF(AJ62=TRUE,AJ$3,IF(AK62=TRUE,AK$3,IF(AL62=TRUE,AL$3,IF(AM62=TRUE,AM$3,IF(AN62=TRUE,AN$3,IF(AO62=TRUE,AO$3,IF(AP62=TRUE,AP$3,IF(AQ62=TRUE,AQ$3,IF(AR62=TRUE,AR$3,IF(AS62=TRUE,AS$3,IF(AT62=TRUE,AT$3,IF(AU62=TRUE,AU$3,IF(AV62=TRUE,AV$3,IF(AW62=TRUE,AW$3,"Aucune"))))))))))))))))))</f>
        <v>Aucune</v>
      </c>
      <c r="AY62" s="208" t="b">
        <f t="shared" si="549"/>
        <v>0</v>
      </c>
      <c r="AZ62" s="164" t="b">
        <f t="shared" si="550"/>
        <v>0</v>
      </c>
      <c r="BA62" s="164" t="b">
        <f t="shared" si="551"/>
        <v>0</v>
      </c>
      <c r="BB62" s="168" t="str">
        <f>IF(COUNTA(E62:F62:H62)&lt;3,"",(IF(AY62=TRUE,$AY$3,IF(AZ62=TRUE,$AZ$3,IF(BA62=TRUE,$BA$3,"Aucune action requise")))))</f>
        <v>Aucune action requise</v>
      </c>
      <c r="BC62" s="164" t="b">
        <f t="shared" si="552"/>
        <v>0</v>
      </c>
      <c r="BD62" s="164" t="b">
        <f t="shared" si="553"/>
        <v>0</v>
      </c>
      <c r="BE62" s="164" t="b">
        <f t="shared" si="554"/>
        <v>0</v>
      </c>
      <c r="BF62" s="164" t="b">
        <f t="shared" si="555"/>
        <v>0</v>
      </c>
      <c r="BG62" s="168" t="str">
        <f>IF(COUNTA(E62:F62:H62)&lt;3,"",(IF(BC62=TRUE,$BC$3,IF(BD62=TRUE,$BD$3,IF(BE62=TRUE,$BE$3,IF(BF62=TRUE,$BF$3,"Aucun"))))))</f>
        <v>Aucun</v>
      </c>
      <c r="BH62" s="80">
        <f t="shared" si="556"/>
        <v>0</v>
      </c>
      <c r="BI62" s="169">
        <f>'ODD 10'!AY12</f>
        <v>0</v>
      </c>
      <c r="BJ62" s="170"/>
      <c r="BK62" s="177"/>
      <c r="BL62" s="234">
        <f t="shared" si="557"/>
        <v>0</v>
      </c>
      <c r="BM62" s="235">
        <f t="shared" si="558"/>
        <v>0</v>
      </c>
      <c r="BR62" s="123">
        <f t="shared" si="559"/>
        <v>1</v>
      </c>
      <c r="BS62" s="123">
        <f t="shared" si="560"/>
        <v>0</v>
      </c>
      <c r="BT62" s="123">
        <f t="shared" si="561"/>
        <v>0</v>
      </c>
      <c r="BU62" s="123">
        <f t="shared" si="562"/>
        <v>0</v>
      </c>
      <c r="BV62" s="123">
        <f t="shared" si="563"/>
        <v>0</v>
      </c>
      <c r="BW62" s="123">
        <f t="shared" si="564"/>
        <v>0</v>
      </c>
      <c r="BX62" s="123">
        <f t="shared" si="565"/>
        <v>0</v>
      </c>
      <c r="BY62" s="123">
        <f t="shared" si="566"/>
        <v>0</v>
      </c>
    </row>
    <row r="63" spans="1:77" s="119" customFormat="1" ht="30.75" customHeight="1" thickBot="1">
      <c r="A63" s="118"/>
      <c r="B63" s="725" t="str">
        <f>'ODD 11'!B2:C2</f>
        <v xml:space="preserve">ODD 11  -   Faire en sorte que les villes et les établissements humains soient ouverts à tous, sûrs, résilients et durables </v>
      </c>
      <c r="C63" s="721"/>
      <c r="D63" s="721"/>
      <c r="E63" s="721"/>
      <c r="F63" s="721"/>
      <c r="G63" s="721"/>
      <c r="H63" s="721"/>
      <c r="I63" s="721"/>
      <c r="J63" s="721"/>
      <c r="K63" s="721"/>
      <c r="L63" s="721"/>
      <c r="M63" s="721"/>
      <c r="N63" s="721"/>
      <c r="O63" s="721"/>
      <c r="P63" s="721"/>
      <c r="Q63" s="721"/>
      <c r="R63" s="721"/>
      <c r="S63" s="721"/>
      <c r="T63" s="721"/>
      <c r="U63" s="721"/>
      <c r="V63" s="721"/>
      <c r="W63" s="721"/>
      <c r="X63" s="721"/>
      <c r="Y63" s="721"/>
      <c r="Z63" s="721"/>
      <c r="AA63" s="721"/>
      <c r="AB63" s="721"/>
      <c r="AC63" s="721"/>
      <c r="AD63" s="721"/>
      <c r="AE63" s="721"/>
      <c r="AF63" s="721"/>
      <c r="AG63" s="721"/>
      <c r="AH63" s="721"/>
      <c r="AI63" s="721"/>
      <c r="AJ63" s="721"/>
      <c r="AK63" s="721"/>
      <c r="AL63" s="721"/>
      <c r="AM63" s="721"/>
      <c r="AN63" s="721"/>
      <c r="AO63" s="721"/>
      <c r="AP63" s="721"/>
      <c r="AQ63" s="721"/>
      <c r="AR63" s="721"/>
      <c r="AS63" s="721"/>
      <c r="AT63" s="721"/>
      <c r="AU63" s="721"/>
      <c r="AV63" s="721"/>
      <c r="AW63" s="721"/>
      <c r="AX63" s="721"/>
      <c r="AY63" s="721"/>
      <c r="AZ63" s="721"/>
      <c r="BA63" s="721"/>
      <c r="BB63" s="721"/>
      <c r="BC63" s="721"/>
      <c r="BD63" s="721"/>
      <c r="BE63" s="721"/>
      <c r="BF63" s="721"/>
      <c r="BG63" s="721"/>
      <c r="BH63" s="721"/>
      <c r="BI63" s="721"/>
      <c r="BJ63" s="721"/>
      <c r="BK63" s="721"/>
      <c r="BL63" s="721"/>
      <c r="BM63" s="722"/>
      <c r="BO63" s="119" t="str">
        <f>B63</f>
        <v xml:space="preserve">ODD 11  -   Faire en sorte que les villes et les établissements humains soient ouverts à tous, sûrs, résilients et durables </v>
      </c>
      <c r="BP63" s="119">
        <v>10</v>
      </c>
      <c r="BQ63" s="119">
        <f>SUM(BS63:BX63)</f>
        <v>0</v>
      </c>
      <c r="BR63" s="120">
        <f>BP63-BQ63</f>
        <v>10</v>
      </c>
      <c r="BS63" s="120">
        <f t="shared" ref="BS63:BX63" si="567">SUM(BS64:BS72)</f>
        <v>0</v>
      </c>
      <c r="BT63" s="120">
        <f t="shared" si="567"/>
        <v>0</v>
      </c>
      <c r="BU63" s="120">
        <f t="shared" si="567"/>
        <v>0</v>
      </c>
      <c r="BV63" s="120">
        <f t="shared" si="567"/>
        <v>0</v>
      </c>
      <c r="BW63" s="120">
        <f t="shared" si="567"/>
        <v>0</v>
      </c>
      <c r="BX63" s="120">
        <f t="shared" si="567"/>
        <v>0</v>
      </c>
      <c r="BY63" s="120">
        <f>BQ63</f>
        <v>0</v>
      </c>
    </row>
    <row r="64" spans="1:77" s="122" customFormat="1" ht="114" customHeight="1">
      <c r="A64" s="121"/>
      <c r="B64" s="127">
        <v>11.2</v>
      </c>
      <c r="C64" s="331" t="s">
        <v>488</v>
      </c>
      <c r="D64" s="154">
        <f>'ODD 11'!E8</f>
        <v>0</v>
      </c>
      <c r="E64" s="89">
        <f>'ODD 11'!F8</f>
        <v>0</v>
      </c>
      <c r="F64" s="78">
        <f>'ODD 11'!G8</f>
        <v>0</v>
      </c>
      <c r="G64" s="78">
        <f>'ODD 11'!H8</f>
        <v>0</v>
      </c>
      <c r="H64" s="79">
        <f>'ODD 11'!I8</f>
        <v>0</v>
      </c>
      <c r="I64" s="79">
        <f>'ODD 11'!J8</f>
        <v>0</v>
      </c>
      <c r="J64" s="124">
        <f t="shared" ref="J64:J81" si="568">S64</f>
        <v>0</v>
      </c>
      <c r="K64" s="280">
        <f t="shared" ref="K64:K72" si="569">E64*10+F64</f>
        <v>0</v>
      </c>
      <c r="L64" s="280" t="b">
        <f t="shared" ref="L64:L81" si="570">OR(K64=31)</f>
        <v>0</v>
      </c>
      <c r="M64" s="280" t="b">
        <f t="shared" ref="M64:M81" si="571">OR(K64=21,K64=32)</f>
        <v>0</v>
      </c>
      <c r="N64" s="280" t="b">
        <f t="shared" ref="N64:N81" si="572">OR(K64=22,K64=33)</f>
        <v>0</v>
      </c>
      <c r="O64" s="280" t="b">
        <f t="shared" ref="O64:O81" si="573">OR(K64=11,K64=12)</f>
        <v>0</v>
      </c>
      <c r="P64" s="280" t="b">
        <f t="shared" ref="P64:P81" si="574">OR(K64=23,K64=34)</f>
        <v>0</v>
      </c>
      <c r="Q64" s="280" t="b">
        <f t="shared" ref="Q64:Q81" si="575">OR(K64=13,K64=14,K64=24)</f>
        <v>0</v>
      </c>
      <c r="R64" s="280" t="b">
        <f t="shared" ref="R64:R81" si="576">OR(K64=1,K64=2,K64=3,K64=4)</f>
        <v>0</v>
      </c>
      <c r="S64" s="281">
        <f t="shared" ref="S64:S72" si="577">IF(COUNTA(E64:F64)&lt;2,"",(IF(L64=TRUE,$L$3,IF(M64=TRUE,$M$3,IF(N64=TRUE,$N$3,IF(O64=TRUE,$O$3,IF(P64=TRUE,$P$3,IF(Q64=TRUE,$Q$3,IF(R64=TRUE,$R$3,0)))))))))</f>
        <v>0</v>
      </c>
      <c r="T64" s="282">
        <f t="shared" ref="T64:T72" si="578">IF(COUNTA(E64:F64)&lt;2,"",(IF(L64=TRUE,6,IF(M64=TRUE,5,IF(N64=TRUE,4,IF(O64=TRUE,3,IF(P64=TRUE,2,IF(Q64=TRUE,1,IF(R64=TRUE,0,0)))))))))</f>
        <v>0</v>
      </c>
      <c r="U64" s="125">
        <f t="shared" ref="U64:U72" si="579">T64*10+H64</f>
        <v>0</v>
      </c>
      <c r="V64" s="280" t="b">
        <f t="shared" ref="V64:V81" si="580">OR(U64=61,U64=62,U64=63)</f>
        <v>0</v>
      </c>
      <c r="W64" s="280" t="b">
        <f t="shared" ref="W64:W81" si="581">OR(U64=51,U64=52)</f>
        <v>0</v>
      </c>
      <c r="X64" s="280" t="b">
        <f t="shared" ref="X64:X81" si="582">OR(U64=31,U64=41,U64=42,U64=53)</f>
        <v>0</v>
      </c>
      <c r="Y64" s="280" t="b">
        <f t="shared" ref="Y64:Y81" si="583">OR(U64=21,U64=32)</f>
        <v>0</v>
      </c>
      <c r="Z64" s="358" t="b">
        <f t="shared" ref="Z64:Z81" si="584">AND(V64=FALSE,W64=FALSE,X64=FALSE,Y64=FALSE)</f>
        <v>1</v>
      </c>
      <c r="AA64" s="359" t="str">
        <f>IF(COUNTA(E64:F64:H64)&lt;3,"",(IF(V64=TRUE,$V$3,IF(W64=TRUE,$W$3,IF(X64=TRUE,$X$3,IF(Y64=TRUE,$Y$3,"Non"))))))</f>
        <v>Non</v>
      </c>
      <c r="AB64" s="280" t="b">
        <f t="shared" ref="AB64:AB81" si="585">OR(U64=61,U64=62,U64=51,U64=52)</f>
        <v>0</v>
      </c>
      <c r="AC64" s="280" t="b">
        <f t="shared" ref="AC64:AC81" si="586">OR(U64=41,U64=42)</f>
        <v>0</v>
      </c>
      <c r="AD64" s="280" t="b">
        <f t="shared" ref="AD64:AD81" si="587">OR(U64=31,U64=32,U64=63,U64=64,U64=53,U64=54,)</f>
        <v>0</v>
      </c>
      <c r="AE64" s="280" t="b">
        <f t="shared" ref="AE64:AE81" si="588">OR(U64=21,U64=22,)</f>
        <v>0</v>
      </c>
      <c r="AF64" s="280" t="b">
        <f t="shared" ref="AF64:AF81" si="589">OR(U64=11,U64=12,U64=13,U64=23,)</f>
        <v>0</v>
      </c>
      <c r="AG64" s="283" t="str">
        <f>IF(COUNTA(E64:F64:H64)&lt;3,"",(IF(AB64=TRUE,$AB$3,IF(AC64=TRUE,$AC$3,IF(AD64=TRUE,$AD$3,IF(AE64=TRUE,$AE$3,IF(AF64=TRUE,$AF$3,"Aucune")))))))</f>
        <v>Aucune</v>
      </c>
      <c r="AH64" s="280" t="b">
        <f t="shared" si="437"/>
        <v>0</v>
      </c>
      <c r="AI64" s="280" t="b">
        <f t="shared" si="438"/>
        <v>0</v>
      </c>
      <c r="AJ64" s="280" t="b">
        <f t="shared" si="439"/>
        <v>0</v>
      </c>
      <c r="AK64" s="280" t="b">
        <f t="shared" si="440"/>
        <v>0</v>
      </c>
      <c r="AL64" s="280" t="b">
        <f t="shared" si="441"/>
        <v>0</v>
      </c>
      <c r="AM64" s="280" t="b">
        <f t="shared" si="442"/>
        <v>0</v>
      </c>
      <c r="AN64" s="280" t="b">
        <f t="shared" si="443"/>
        <v>0</v>
      </c>
      <c r="AO64" s="280" t="b">
        <f t="shared" si="444"/>
        <v>0</v>
      </c>
      <c r="AP64" s="280" t="b">
        <f t="shared" si="445"/>
        <v>0</v>
      </c>
      <c r="AQ64" s="280" t="b">
        <f t="shared" si="446"/>
        <v>0</v>
      </c>
      <c r="AR64" s="280" t="b">
        <f t="shared" si="447"/>
        <v>0</v>
      </c>
      <c r="AS64" s="280" t="b">
        <f t="shared" si="448"/>
        <v>0</v>
      </c>
      <c r="AT64" s="280" t="b">
        <f t="shared" si="449"/>
        <v>0</v>
      </c>
      <c r="AU64" s="280" t="b">
        <f t="shared" si="450"/>
        <v>0</v>
      </c>
      <c r="AV64" s="280" t="b">
        <f t="shared" si="451"/>
        <v>0</v>
      </c>
      <c r="AW64" s="280" t="b">
        <f t="shared" si="452"/>
        <v>0</v>
      </c>
      <c r="AX64" s="356" t="str">
        <f>IF(COUNTA(E64:F64:H64)&lt;3,"",(IF(AH64=TRUE,AH$3,IF(AI64=TRUE,AI$3,IF(AJ64=TRUE,AJ$3,IF(AK64=TRUE,AK$3,IF(AL64=TRUE,AL$3,IF(AM64=TRUE,AM$3,IF(AN64=TRUE,AN$3,IF(AO64=TRUE,AO$3,IF(AP64=TRUE,AP$3,IF(AQ64=TRUE,AQ$3,IF(AR64=TRUE,AR$3,IF(AS64=TRUE,AS$3,IF(AT64=TRUE,AT$3,IF(AU64=TRUE,AU$3,IF(AV64=TRUE,AV$3,IF(AW64=TRUE,AW$3,"Aucune"))))))))))))))))))</f>
        <v>Aucune</v>
      </c>
      <c r="AY64" s="360" t="b">
        <f t="shared" ref="AY64:AY72" si="590">OR(U64=61,U64=62,U64=63,U64=51,U64=52,U64=53)</f>
        <v>0</v>
      </c>
      <c r="AZ64" s="280" t="b">
        <f t="shared" ref="AZ64:AZ72" si="591">OR(U64=41,U64=42,U64=43,U64=31,U64=32,U64=33)</f>
        <v>0</v>
      </c>
      <c r="BA64" s="280" t="b">
        <f t="shared" ref="BA64:BA72" si="592">OR(U64=21,U64=22,U64=23,U64=11,U64=12,U64=13)</f>
        <v>0</v>
      </c>
      <c r="BB64" s="283" t="str">
        <f>IF(COUNTA(E64:F64:H64)&lt;3,"",(IF(AY64=TRUE,$AY$3,IF(AZ64=TRUE,$AZ$3,IF(BA64=TRUE,$BA$3,"Aucune action requise")))))</f>
        <v>Aucune action requise</v>
      </c>
      <c r="BC64" s="280" t="b">
        <f t="shared" ref="BC64:BC72" si="593">OR(U64=61,U64=51,U64=41,U64=31,U64=21)</f>
        <v>0</v>
      </c>
      <c r="BD64" s="280" t="b">
        <f t="shared" ref="BD64:BD72" si="594">OR(U64=62,U64=52,U64=42,U64=32,U64=22,U64=63,U64=53)</f>
        <v>0</v>
      </c>
      <c r="BE64" s="280" t="b">
        <f t="shared" ref="BE64:BE72" si="595">OR(U64=43,U64=33,U64=23,U64=34,U64=24)</f>
        <v>0</v>
      </c>
      <c r="BF64" s="280" t="b">
        <f t="shared" ref="BF64:BF72" si="596">OR(U64=64,U64=54,U64=44)</f>
        <v>0</v>
      </c>
      <c r="BG64" s="283" t="str">
        <f>IF(COUNTA(E64:F64:H64)&lt;3,"",(IF(BC64=TRUE,$BC$3,IF(BD64=TRUE,$BD$3,IF(BE64=TRUE,$BE$3,IF(BF64=TRUE,$BF$3,"Aucun"))))))</f>
        <v>Aucun</v>
      </c>
      <c r="BH64" s="80">
        <f t="shared" ref="BH64:BH72" si="597">G64</f>
        <v>0</v>
      </c>
      <c r="BI64" s="80">
        <f>'ODD 11'!AY7</f>
        <v>0</v>
      </c>
      <c r="BJ64" s="34"/>
      <c r="BK64" s="149"/>
      <c r="BL64" s="227">
        <f t="shared" ref="BL64:BL72" si="598">I64</f>
        <v>0</v>
      </c>
      <c r="BM64" s="228">
        <f t="shared" ref="BM64:BM72" si="599">D64</f>
        <v>0</v>
      </c>
      <c r="BR64" s="123">
        <f t="shared" ref="BR64" si="600">IF(K64=0,1,0)</f>
        <v>1</v>
      </c>
      <c r="BS64" s="123">
        <f t="shared" ref="BS64" si="601">IF(L64=TRUE,1,0)</f>
        <v>0</v>
      </c>
      <c r="BT64" s="123">
        <f t="shared" ref="BT64" si="602">IF(M64=TRUE,1,0)</f>
        <v>0</v>
      </c>
      <c r="BU64" s="123">
        <f t="shared" ref="BU64" si="603">IF(N64=TRUE,1,0)</f>
        <v>0</v>
      </c>
      <c r="BV64" s="123">
        <f t="shared" ref="BV64" si="604">IF(O64=TRUE,1,0)</f>
        <v>0</v>
      </c>
      <c r="BW64" s="123">
        <f t="shared" ref="BW64" si="605">IF(P64=TRUE,1,0)</f>
        <v>0</v>
      </c>
      <c r="BX64" s="123">
        <f t="shared" ref="BX64" si="606">IF(Q64=TRUE,1,0)</f>
        <v>0</v>
      </c>
      <c r="BY64" s="123">
        <f t="shared" ref="BY64" si="607">IF(R64=TRUE,1,0)</f>
        <v>0</v>
      </c>
    </row>
    <row r="65" spans="1:77" s="122" customFormat="1" ht="114" customHeight="1">
      <c r="A65" s="121"/>
      <c r="B65" s="127">
        <v>11.3</v>
      </c>
      <c r="C65" s="331" t="s">
        <v>489</v>
      </c>
      <c r="D65" s="154">
        <f>'ODD 11'!E9</f>
        <v>0</v>
      </c>
      <c r="E65" s="89">
        <f>'ODD 11'!F9</f>
        <v>0</v>
      </c>
      <c r="F65" s="78">
        <f>'ODD 11'!G9</f>
        <v>0</v>
      </c>
      <c r="G65" s="78">
        <f>'ODD 11'!H9</f>
        <v>0</v>
      </c>
      <c r="H65" s="79">
        <f>'ODD 11'!I9</f>
        <v>0</v>
      </c>
      <c r="I65" s="79">
        <f>'ODD 11'!J9</f>
        <v>0</v>
      </c>
      <c r="J65" s="124">
        <f t="shared" si="568"/>
        <v>0</v>
      </c>
      <c r="K65" s="280">
        <f t="shared" ref="K65:K71" si="608">E65*10+F65</f>
        <v>0</v>
      </c>
      <c r="L65" s="280" t="b">
        <f t="shared" ref="L65:L71" si="609">OR(K65=31)</f>
        <v>0</v>
      </c>
      <c r="M65" s="280" t="b">
        <f t="shared" ref="M65:M71" si="610">OR(K65=21,K65=32)</f>
        <v>0</v>
      </c>
      <c r="N65" s="280" t="b">
        <f t="shared" ref="N65:N71" si="611">OR(K65=22,K65=33)</f>
        <v>0</v>
      </c>
      <c r="O65" s="280" t="b">
        <f t="shared" ref="O65:O71" si="612">OR(K65=11,K65=12)</f>
        <v>0</v>
      </c>
      <c r="P65" s="280" t="b">
        <f t="shared" ref="P65:P71" si="613">OR(K65=23,K65=34)</f>
        <v>0</v>
      </c>
      <c r="Q65" s="280" t="b">
        <f t="shared" ref="Q65:Q71" si="614">OR(K65=13,K65=14,K65=24)</f>
        <v>0</v>
      </c>
      <c r="R65" s="280" t="b">
        <f t="shared" ref="R65:R71" si="615">OR(K65=1,K65=2,K65=3,K65=4)</f>
        <v>0</v>
      </c>
      <c r="S65" s="281">
        <f t="shared" ref="S65:S71" si="616">IF(COUNTA(E65:F65)&lt;2,"",(IF(L65=TRUE,$L$3,IF(M65=TRUE,$M$3,IF(N65=TRUE,$N$3,IF(O65=TRUE,$O$3,IF(P65=TRUE,$P$3,IF(Q65=TRUE,$Q$3,IF(R65=TRUE,$R$3,0)))))))))</f>
        <v>0</v>
      </c>
      <c r="T65" s="282">
        <f t="shared" ref="T65:T71" si="617">IF(COUNTA(E65:F65)&lt;2,"",(IF(L65=TRUE,6,IF(M65=TRUE,5,IF(N65=TRUE,4,IF(O65=TRUE,3,IF(P65=TRUE,2,IF(Q65=TRUE,1,IF(R65=TRUE,0,0)))))))))</f>
        <v>0</v>
      </c>
      <c r="U65" s="125">
        <f t="shared" ref="U65:U71" si="618">T65*10+H65</f>
        <v>0</v>
      </c>
      <c r="V65" s="280" t="b">
        <f t="shared" ref="V65:V71" si="619">OR(U65=61,U65=62,U65=63)</f>
        <v>0</v>
      </c>
      <c r="W65" s="280" t="b">
        <f t="shared" ref="W65:W71" si="620">OR(U65=51,U65=52)</f>
        <v>0</v>
      </c>
      <c r="X65" s="280" t="b">
        <f t="shared" ref="X65:X71" si="621">OR(U65=31,U65=41,U65=42,U65=53)</f>
        <v>0</v>
      </c>
      <c r="Y65" s="280" t="b">
        <f t="shared" ref="Y65:Y71" si="622">OR(U65=21,U65=32)</f>
        <v>0</v>
      </c>
      <c r="Z65" s="358" t="b">
        <f t="shared" ref="Z65:Z71" si="623">AND(V65=FALSE,W65=FALSE,X65=FALSE,Y65=FALSE)</f>
        <v>1</v>
      </c>
      <c r="AA65" s="359" t="str">
        <f>IF(COUNTA(E65:F65:H65)&lt;3,"",(IF(V65=TRUE,$V$3,IF(W65=TRUE,$W$3,IF(X65=TRUE,$X$3,IF(Y65=TRUE,$Y$3,"Non"))))))</f>
        <v>Non</v>
      </c>
      <c r="AB65" s="280"/>
      <c r="AC65" s="280"/>
      <c r="AD65" s="280"/>
      <c r="AE65" s="280"/>
      <c r="AF65" s="280"/>
      <c r="AG65" s="283" t="str">
        <f>IF(COUNTA(E65:F65:H65)&lt;3,"",(IF(AB65=TRUE,$AB$3,IF(AC65=TRUE,$AC$3,IF(AD65=TRUE,$AD$3,IF(AE65=TRUE,$AE$3,IF(AF65=TRUE,$AF$3,"Aucune")))))))</f>
        <v>Aucune</v>
      </c>
      <c r="AH65" s="280"/>
      <c r="AI65" s="280"/>
      <c r="AJ65" s="280"/>
      <c r="AK65" s="280"/>
      <c r="AL65" s="280"/>
      <c r="AM65" s="280"/>
      <c r="AN65" s="280"/>
      <c r="AO65" s="280"/>
      <c r="AP65" s="280"/>
      <c r="AQ65" s="280"/>
      <c r="AR65" s="280"/>
      <c r="AS65" s="280"/>
      <c r="AT65" s="280"/>
      <c r="AU65" s="280"/>
      <c r="AV65" s="280"/>
      <c r="AW65" s="280"/>
      <c r="AX65" s="356" t="str">
        <f>IF(COUNTA(E65:F65:H65)&lt;3,"",(IF(AH65=TRUE,AH$3,IF(AI65=TRUE,AI$3,IF(AJ65=TRUE,AJ$3,IF(AK65=TRUE,AK$3,IF(AL65=TRUE,AL$3,IF(AM65=TRUE,AM$3,IF(AN65=TRUE,AN$3,IF(AO65=TRUE,AO$3,IF(AP65=TRUE,AP$3,IF(AQ65=TRUE,AQ$3,IF(AR65=TRUE,AR$3,IF(AS65=TRUE,AS$3,IF(AT65=TRUE,AT$3,IF(AU65=TRUE,AU$3,IF(AV65=TRUE,AV$3,IF(AW65=TRUE,AW$3,"Aucune"))))))))))))))))))</f>
        <v>Aucune</v>
      </c>
      <c r="AY65" s="360"/>
      <c r="AZ65" s="280"/>
      <c r="BA65" s="280"/>
      <c r="BB65" s="283"/>
      <c r="BC65" s="280"/>
      <c r="BD65" s="280"/>
      <c r="BE65" s="280"/>
      <c r="BF65" s="280"/>
      <c r="BG65" s="283"/>
      <c r="BH65" s="80">
        <f t="shared" si="597"/>
        <v>0</v>
      </c>
      <c r="BI65" s="80">
        <f>'ODD 11'!AY8</f>
        <v>0</v>
      </c>
      <c r="BJ65" s="34"/>
      <c r="BK65" s="149"/>
      <c r="BL65" s="227">
        <f t="shared" si="598"/>
        <v>0</v>
      </c>
      <c r="BM65" s="228">
        <f t="shared" si="599"/>
        <v>0</v>
      </c>
      <c r="BR65" s="123">
        <f t="shared" ref="BR65:BR72" si="624">IF(K65=0,1,0)</f>
        <v>1</v>
      </c>
      <c r="BS65" s="123">
        <f t="shared" ref="BS65:BS72" si="625">IF(L65=TRUE,1,0)</f>
        <v>0</v>
      </c>
      <c r="BT65" s="123">
        <f t="shared" ref="BT65:BT72" si="626">IF(M65=TRUE,1,0)</f>
        <v>0</v>
      </c>
      <c r="BU65" s="123">
        <f t="shared" ref="BU65:BU72" si="627">IF(N65=TRUE,1,0)</f>
        <v>0</v>
      </c>
      <c r="BV65" s="123">
        <f t="shared" ref="BV65:BV72" si="628">IF(O65=TRUE,1,0)</f>
        <v>0</v>
      </c>
      <c r="BW65" s="123">
        <f t="shared" ref="BW65:BW72" si="629">IF(P65=TRUE,1,0)</f>
        <v>0</v>
      </c>
      <c r="BX65" s="123">
        <f t="shared" ref="BX65:BX72" si="630">IF(Q65=TRUE,1,0)</f>
        <v>0</v>
      </c>
      <c r="BY65" s="123">
        <f t="shared" ref="BY65:BY72" si="631">IF(R65=TRUE,1,0)</f>
        <v>0</v>
      </c>
    </row>
    <row r="66" spans="1:77" s="122" customFormat="1" ht="114" customHeight="1">
      <c r="A66" s="121"/>
      <c r="B66" s="127">
        <v>11.4</v>
      </c>
      <c r="C66" s="331" t="s">
        <v>272</v>
      </c>
      <c r="D66" s="154">
        <f>'ODD 11'!E10</f>
        <v>0</v>
      </c>
      <c r="E66" s="89">
        <f>'ODD 11'!F10</f>
        <v>0</v>
      </c>
      <c r="F66" s="78">
        <f>'ODD 11'!G10</f>
        <v>0</v>
      </c>
      <c r="G66" s="78">
        <f>'ODD 11'!H10</f>
        <v>0</v>
      </c>
      <c r="H66" s="79">
        <f>'ODD 11'!I10</f>
        <v>0</v>
      </c>
      <c r="I66" s="79">
        <f>'ODD 11'!J10</f>
        <v>0</v>
      </c>
      <c r="J66" s="124">
        <f t="shared" si="568"/>
        <v>0</v>
      </c>
      <c r="K66" s="280">
        <f t="shared" si="608"/>
        <v>0</v>
      </c>
      <c r="L66" s="280" t="b">
        <f t="shared" si="609"/>
        <v>0</v>
      </c>
      <c r="M66" s="280" t="b">
        <f t="shared" si="610"/>
        <v>0</v>
      </c>
      <c r="N66" s="280" t="b">
        <f t="shared" si="611"/>
        <v>0</v>
      </c>
      <c r="O66" s="280" t="b">
        <f t="shared" si="612"/>
        <v>0</v>
      </c>
      <c r="P66" s="280" t="b">
        <f t="shared" si="613"/>
        <v>0</v>
      </c>
      <c r="Q66" s="280" t="b">
        <f t="shared" si="614"/>
        <v>0</v>
      </c>
      <c r="R66" s="280" t="b">
        <f t="shared" si="615"/>
        <v>0</v>
      </c>
      <c r="S66" s="281">
        <f t="shared" si="616"/>
        <v>0</v>
      </c>
      <c r="T66" s="282">
        <f t="shared" si="617"/>
        <v>0</v>
      </c>
      <c r="U66" s="125">
        <f t="shared" si="618"/>
        <v>0</v>
      </c>
      <c r="V66" s="280" t="b">
        <f t="shared" si="619"/>
        <v>0</v>
      </c>
      <c r="W66" s="280" t="b">
        <f t="shared" si="620"/>
        <v>0</v>
      </c>
      <c r="X66" s="280" t="b">
        <f t="shared" si="621"/>
        <v>0</v>
      </c>
      <c r="Y66" s="280" t="b">
        <f t="shared" si="622"/>
        <v>0</v>
      </c>
      <c r="Z66" s="358" t="b">
        <f t="shared" si="623"/>
        <v>1</v>
      </c>
      <c r="AA66" s="359" t="str">
        <f>IF(COUNTA(E66:F66:H66)&lt;3,"",(IF(V66=TRUE,$V$3,IF(W66=TRUE,$W$3,IF(X66=TRUE,$X$3,IF(Y66=TRUE,$Y$3,"Non"))))))</f>
        <v>Non</v>
      </c>
      <c r="AB66" s="280"/>
      <c r="AC66" s="280"/>
      <c r="AD66" s="280"/>
      <c r="AE66" s="280"/>
      <c r="AF66" s="280"/>
      <c r="AG66" s="283" t="str">
        <f>IF(COUNTA(E66:F66:H66)&lt;3,"",(IF(AB66=TRUE,$AB$3,IF(AC66=TRUE,$AC$3,IF(AD66=TRUE,$AD$3,IF(AE66=TRUE,$AE$3,IF(AF66=TRUE,$AF$3,"Aucune")))))))</f>
        <v>Aucune</v>
      </c>
      <c r="AH66" s="280"/>
      <c r="AI66" s="280"/>
      <c r="AJ66" s="280"/>
      <c r="AK66" s="280"/>
      <c r="AL66" s="280"/>
      <c r="AM66" s="280"/>
      <c r="AN66" s="280"/>
      <c r="AO66" s="280"/>
      <c r="AP66" s="280"/>
      <c r="AQ66" s="280"/>
      <c r="AR66" s="280"/>
      <c r="AS66" s="280"/>
      <c r="AT66" s="280"/>
      <c r="AU66" s="280"/>
      <c r="AV66" s="280"/>
      <c r="AW66" s="280"/>
      <c r="AX66" s="356" t="str">
        <f>IF(COUNTA(E66:F66:H66)&lt;3,"",(IF(AH66=TRUE,AH$3,IF(AI66=TRUE,AI$3,IF(AJ66=TRUE,AJ$3,IF(AK66=TRUE,AK$3,IF(AL66=TRUE,AL$3,IF(AM66=TRUE,AM$3,IF(AN66=TRUE,AN$3,IF(AO66=TRUE,AO$3,IF(AP66=TRUE,AP$3,IF(AQ66=TRUE,AQ$3,IF(AR66=TRUE,AR$3,IF(AS66=TRUE,AS$3,IF(AT66=TRUE,AT$3,IF(AU66=TRUE,AU$3,IF(AV66=TRUE,AV$3,IF(AW66=TRUE,AW$3,"Aucune"))))))))))))))))))</f>
        <v>Aucune</v>
      </c>
      <c r="AY66" s="360"/>
      <c r="AZ66" s="280"/>
      <c r="BA66" s="280"/>
      <c r="BB66" s="283"/>
      <c r="BC66" s="280"/>
      <c r="BD66" s="280"/>
      <c r="BE66" s="280"/>
      <c r="BF66" s="280"/>
      <c r="BG66" s="283"/>
      <c r="BH66" s="80">
        <f t="shared" si="597"/>
        <v>0</v>
      </c>
      <c r="BI66" s="80">
        <f>'ODD 11'!AY9</f>
        <v>0</v>
      </c>
      <c r="BJ66" s="34"/>
      <c r="BK66" s="149"/>
      <c r="BL66" s="227">
        <f t="shared" si="598"/>
        <v>0</v>
      </c>
      <c r="BM66" s="228">
        <f t="shared" si="599"/>
        <v>0</v>
      </c>
      <c r="BR66" s="123">
        <f t="shared" si="624"/>
        <v>1</v>
      </c>
      <c r="BS66" s="123">
        <f t="shared" si="625"/>
        <v>0</v>
      </c>
      <c r="BT66" s="123">
        <f t="shared" si="626"/>
        <v>0</v>
      </c>
      <c r="BU66" s="123">
        <f t="shared" si="627"/>
        <v>0</v>
      </c>
      <c r="BV66" s="123">
        <f t="shared" si="628"/>
        <v>0</v>
      </c>
      <c r="BW66" s="123">
        <f t="shared" si="629"/>
        <v>0</v>
      </c>
      <c r="BX66" s="123">
        <f t="shared" si="630"/>
        <v>0</v>
      </c>
      <c r="BY66" s="123">
        <f t="shared" si="631"/>
        <v>0</v>
      </c>
    </row>
    <row r="67" spans="1:77" s="122" customFormat="1" ht="114" customHeight="1">
      <c r="A67" s="121"/>
      <c r="B67" s="127">
        <v>11.5</v>
      </c>
      <c r="C67" s="331" t="s">
        <v>490</v>
      </c>
      <c r="D67" s="154">
        <f>'ODD 11'!E11</f>
        <v>0</v>
      </c>
      <c r="E67" s="89">
        <f>'ODD 11'!F11</f>
        <v>0</v>
      </c>
      <c r="F67" s="78">
        <f>'ODD 11'!G11</f>
        <v>0</v>
      </c>
      <c r="G67" s="78">
        <f>'ODD 11'!H11</f>
        <v>0</v>
      </c>
      <c r="H67" s="79">
        <f>'ODD 11'!I11</f>
        <v>0</v>
      </c>
      <c r="I67" s="79">
        <f>'ODD 11'!J11</f>
        <v>0</v>
      </c>
      <c r="J67" s="124">
        <f t="shared" si="568"/>
        <v>0</v>
      </c>
      <c r="K67" s="280">
        <f t="shared" si="608"/>
        <v>0</v>
      </c>
      <c r="L67" s="280" t="b">
        <f t="shared" si="609"/>
        <v>0</v>
      </c>
      <c r="M67" s="280" t="b">
        <f t="shared" si="610"/>
        <v>0</v>
      </c>
      <c r="N67" s="280" t="b">
        <f t="shared" si="611"/>
        <v>0</v>
      </c>
      <c r="O67" s="280" t="b">
        <f t="shared" si="612"/>
        <v>0</v>
      </c>
      <c r="P67" s="280" t="b">
        <f t="shared" si="613"/>
        <v>0</v>
      </c>
      <c r="Q67" s="280" t="b">
        <f t="shared" si="614"/>
        <v>0</v>
      </c>
      <c r="R67" s="280" t="b">
        <f t="shared" si="615"/>
        <v>0</v>
      </c>
      <c r="S67" s="281">
        <f t="shared" si="616"/>
        <v>0</v>
      </c>
      <c r="T67" s="282">
        <f t="shared" si="617"/>
        <v>0</v>
      </c>
      <c r="U67" s="125">
        <f t="shared" si="618"/>
        <v>0</v>
      </c>
      <c r="V67" s="280" t="b">
        <f t="shared" si="619"/>
        <v>0</v>
      </c>
      <c r="W67" s="280" t="b">
        <f t="shared" si="620"/>
        <v>0</v>
      </c>
      <c r="X67" s="280" t="b">
        <f t="shared" si="621"/>
        <v>0</v>
      </c>
      <c r="Y67" s="280" t="b">
        <f t="shared" si="622"/>
        <v>0</v>
      </c>
      <c r="Z67" s="358" t="b">
        <f t="shared" si="623"/>
        <v>1</v>
      </c>
      <c r="AA67" s="359" t="str">
        <f>IF(COUNTA(E67:F67:H67)&lt;3,"",(IF(V67=TRUE,$V$3,IF(W67=TRUE,$W$3,IF(X67=TRUE,$X$3,IF(Y67=TRUE,$Y$3,"Non"))))))</f>
        <v>Non</v>
      </c>
      <c r="AB67" s="280"/>
      <c r="AC67" s="280"/>
      <c r="AD67" s="280"/>
      <c r="AE67" s="280"/>
      <c r="AF67" s="280"/>
      <c r="AG67" s="283" t="str">
        <f>IF(COUNTA(E67:F67:H67)&lt;3,"",(IF(AB67=TRUE,$AB$3,IF(AC67=TRUE,$AC$3,IF(AD67=TRUE,$AD$3,IF(AE67=TRUE,$AE$3,IF(AF67=TRUE,$AF$3,"Aucune")))))))</f>
        <v>Aucune</v>
      </c>
      <c r="AH67" s="280"/>
      <c r="AI67" s="280"/>
      <c r="AJ67" s="280"/>
      <c r="AK67" s="280"/>
      <c r="AL67" s="280"/>
      <c r="AM67" s="280"/>
      <c r="AN67" s="280"/>
      <c r="AO67" s="280"/>
      <c r="AP67" s="280"/>
      <c r="AQ67" s="280"/>
      <c r="AR67" s="280"/>
      <c r="AS67" s="280"/>
      <c r="AT67" s="280"/>
      <c r="AU67" s="280"/>
      <c r="AV67" s="280"/>
      <c r="AW67" s="280"/>
      <c r="AX67" s="356" t="str">
        <f>IF(COUNTA(E67:F67:H67)&lt;3,"",(IF(AH67=TRUE,AH$3,IF(AI67=TRUE,AI$3,IF(AJ67=TRUE,AJ$3,IF(AK67=TRUE,AK$3,IF(AL67=TRUE,AL$3,IF(AM67=TRUE,AM$3,IF(AN67=TRUE,AN$3,IF(AO67=TRUE,AO$3,IF(AP67=TRUE,AP$3,IF(AQ67=TRUE,AQ$3,IF(AR67=TRUE,AR$3,IF(AS67=TRUE,AS$3,IF(AT67=TRUE,AT$3,IF(AU67=TRUE,AU$3,IF(AV67=TRUE,AV$3,IF(AW67=TRUE,AW$3,"Aucune"))))))))))))))))))</f>
        <v>Aucune</v>
      </c>
      <c r="AY67" s="360"/>
      <c r="AZ67" s="280"/>
      <c r="BA67" s="280"/>
      <c r="BB67" s="283"/>
      <c r="BC67" s="280"/>
      <c r="BD67" s="280"/>
      <c r="BE67" s="280"/>
      <c r="BF67" s="280"/>
      <c r="BG67" s="283"/>
      <c r="BH67" s="80">
        <f t="shared" si="597"/>
        <v>0</v>
      </c>
      <c r="BI67" s="80">
        <f>'ODD 11'!AY10</f>
        <v>0</v>
      </c>
      <c r="BJ67" s="34"/>
      <c r="BK67" s="149"/>
      <c r="BL67" s="227">
        <f t="shared" si="598"/>
        <v>0</v>
      </c>
      <c r="BM67" s="228">
        <f t="shared" si="599"/>
        <v>0</v>
      </c>
      <c r="BR67" s="123">
        <f t="shared" si="624"/>
        <v>1</v>
      </c>
      <c r="BS67" s="123">
        <f t="shared" si="625"/>
        <v>0</v>
      </c>
      <c r="BT67" s="123">
        <f t="shared" si="626"/>
        <v>0</v>
      </c>
      <c r="BU67" s="123">
        <f t="shared" si="627"/>
        <v>0</v>
      </c>
      <c r="BV67" s="123">
        <f t="shared" si="628"/>
        <v>0</v>
      </c>
      <c r="BW67" s="123">
        <f t="shared" si="629"/>
        <v>0</v>
      </c>
      <c r="BX67" s="123">
        <f t="shared" si="630"/>
        <v>0</v>
      </c>
      <c r="BY67" s="123">
        <f t="shared" si="631"/>
        <v>0</v>
      </c>
    </row>
    <row r="68" spans="1:77" s="122" customFormat="1" ht="114" customHeight="1">
      <c r="A68" s="121"/>
      <c r="B68" s="127">
        <v>11.6</v>
      </c>
      <c r="C68" s="331" t="s">
        <v>491</v>
      </c>
      <c r="D68" s="154">
        <f>'ODD 11'!E12</f>
        <v>0</v>
      </c>
      <c r="E68" s="89">
        <f>'ODD 11'!F12</f>
        <v>0</v>
      </c>
      <c r="F68" s="78">
        <f>'ODD 11'!G12</f>
        <v>0</v>
      </c>
      <c r="G68" s="78">
        <f>'ODD 11'!H12</f>
        <v>0</v>
      </c>
      <c r="H68" s="79">
        <f>'ODD 11'!I12</f>
        <v>0</v>
      </c>
      <c r="I68" s="79">
        <f>'ODD 11'!J12</f>
        <v>0</v>
      </c>
      <c r="J68" s="124">
        <f t="shared" si="568"/>
        <v>0</v>
      </c>
      <c r="K68" s="280">
        <f t="shared" si="608"/>
        <v>0</v>
      </c>
      <c r="L68" s="280" t="b">
        <f t="shared" si="609"/>
        <v>0</v>
      </c>
      <c r="M68" s="280" t="b">
        <f t="shared" si="610"/>
        <v>0</v>
      </c>
      <c r="N68" s="280" t="b">
        <f t="shared" si="611"/>
        <v>0</v>
      </c>
      <c r="O68" s="280" t="b">
        <f t="shared" si="612"/>
        <v>0</v>
      </c>
      <c r="P68" s="280" t="b">
        <f t="shared" si="613"/>
        <v>0</v>
      </c>
      <c r="Q68" s="280" t="b">
        <f t="shared" si="614"/>
        <v>0</v>
      </c>
      <c r="R68" s="280" t="b">
        <f t="shared" si="615"/>
        <v>0</v>
      </c>
      <c r="S68" s="281">
        <f t="shared" si="616"/>
        <v>0</v>
      </c>
      <c r="T68" s="282">
        <f t="shared" si="617"/>
        <v>0</v>
      </c>
      <c r="U68" s="125">
        <f t="shared" si="618"/>
        <v>0</v>
      </c>
      <c r="V68" s="280" t="b">
        <f t="shared" si="619"/>
        <v>0</v>
      </c>
      <c r="W68" s="280" t="b">
        <f t="shared" si="620"/>
        <v>0</v>
      </c>
      <c r="X68" s="280" t="b">
        <f t="shared" si="621"/>
        <v>0</v>
      </c>
      <c r="Y68" s="280" t="b">
        <f t="shared" si="622"/>
        <v>0</v>
      </c>
      <c r="Z68" s="358" t="b">
        <f t="shared" si="623"/>
        <v>1</v>
      </c>
      <c r="AA68" s="359" t="str">
        <f>IF(COUNTA(E68:F68:H68)&lt;3,"",(IF(V68=TRUE,$V$3,IF(W68=TRUE,$W$3,IF(X68=TRUE,$X$3,IF(Y68=TRUE,$Y$3,"Non"))))))</f>
        <v>Non</v>
      </c>
      <c r="AB68" s="280"/>
      <c r="AC68" s="280"/>
      <c r="AD68" s="280"/>
      <c r="AE68" s="280"/>
      <c r="AF68" s="280"/>
      <c r="AG68" s="283" t="str">
        <f>IF(COUNTA(E68:F68:H68)&lt;3,"",(IF(AB68=TRUE,$AB$3,IF(AC68=TRUE,$AC$3,IF(AD68=TRUE,$AD$3,IF(AE68=TRUE,$AE$3,IF(AF68=TRUE,$AF$3,"Aucune")))))))</f>
        <v>Aucune</v>
      </c>
      <c r="AH68" s="280"/>
      <c r="AI68" s="280"/>
      <c r="AJ68" s="280"/>
      <c r="AK68" s="280"/>
      <c r="AL68" s="280"/>
      <c r="AM68" s="280"/>
      <c r="AN68" s="280"/>
      <c r="AO68" s="280"/>
      <c r="AP68" s="280"/>
      <c r="AQ68" s="280"/>
      <c r="AR68" s="280"/>
      <c r="AS68" s="280"/>
      <c r="AT68" s="280"/>
      <c r="AU68" s="280"/>
      <c r="AV68" s="280"/>
      <c r="AW68" s="280"/>
      <c r="AX68" s="356" t="str">
        <f>IF(COUNTA(E68:F68:H68)&lt;3,"",(IF(AH68=TRUE,AH$3,IF(AI68=TRUE,AI$3,IF(AJ68=TRUE,AJ$3,IF(AK68=TRUE,AK$3,IF(AL68=TRUE,AL$3,IF(AM68=TRUE,AM$3,IF(AN68=TRUE,AN$3,IF(AO68=TRUE,AO$3,IF(AP68=TRUE,AP$3,IF(AQ68=TRUE,AQ$3,IF(AR68=TRUE,AR$3,IF(AS68=TRUE,AS$3,IF(AT68=TRUE,AT$3,IF(AU68=TRUE,AU$3,IF(AV68=TRUE,AV$3,IF(AW68=TRUE,AW$3,"Aucune"))))))))))))))))))</f>
        <v>Aucune</v>
      </c>
      <c r="AY68" s="360"/>
      <c r="AZ68" s="280"/>
      <c r="BA68" s="280"/>
      <c r="BB68" s="283"/>
      <c r="BC68" s="280"/>
      <c r="BD68" s="280"/>
      <c r="BE68" s="280"/>
      <c r="BF68" s="280"/>
      <c r="BG68" s="283"/>
      <c r="BH68" s="80">
        <f t="shared" si="597"/>
        <v>0</v>
      </c>
      <c r="BI68" s="80">
        <f>'ODD 11'!AY11</f>
        <v>0</v>
      </c>
      <c r="BJ68" s="34"/>
      <c r="BK68" s="149"/>
      <c r="BL68" s="227">
        <f t="shared" si="598"/>
        <v>0</v>
      </c>
      <c r="BM68" s="228">
        <f t="shared" si="599"/>
        <v>0</v>
      </c>
      <c r="BR68" s="123">
        <f t="shared" si="624"/>
        <v>1</v>
      </c>
      <c r="BS68" s="123">
        <f t="shared" si="625"/>
        <v>0</v>
      </c>
      <c r="BT68" s="123">
        <f t="shared" si="626"/>
        <v>0</v>
      </c>
      <c r="BU68" s="123">
        <f t="shared" si="627"/>
        <v>0</v>
      </c>
      <c r="BV68" s="123">
        <f t="shared" si="628"/>
        <v>0</v>
      </c>
      <c r="BW68" s="123">
        <f t="shared" si="629"/>
        <v>0</v>
      </c>
      <c r="BX68" s="123">
        <f t="shared" si="630"/>
        <v>0</v>
      </c>
      <c r="BY68" s="123">
        <f t="shared" si="631"/>
        <v>0</v>
      </c>
    </row>
    <row r="69" spans="1:77" s="122" customFormat="1" ht="114" customHeight="1">
      <c r="A69" s="121"/>
      <c r="B69" s="127">
        <v>11.7</v>
      </c>
      <c r="C69" s="331" t="s">
        <v>492</v>
      </c>
      <c r="D69" s="154">
        <f>'ODD 11'!E13</f>
        <v>0</v>
      </c>
      <c r="E69" s="89">
        <f>'ODD 11'!F13</f>
        <v>0</v>
      </c>
      <c r="F69" s="78">
        <f>'ODD 11'!G13</f>
        <v>0</v>
      </c>
      <c r="G69" s="78">
        <f>'ODD 11'!H13</f>
        <v>0</v>
      </c>
      <c r="H69" s="79">
        <f>'ODD 11'!I13</f>
        <v>0</v>
      </c>
      <c r="I69" s="79">
        <f>'ODD 11'!J13</f>
        <v>0</v>
      </c>
      <c r="J69" s="124">
        <f t="shared" si="568"/>
        <v>0</v>
      </c>
      <c r="K69" s="280">
        <f t="shared" si="608"/>
        <v>0</v>
      </c>
      <c r="L69" s="280" t="b">
        <f t="shared" si="609"/>
        <v>0</v>
      </c>
      <c r="M69" s="280" t="b">
        <f t="shared" si="610"/>
        <v>0</v>
      </c>
      <c r="N69" s="280" t="b">
        <f t="shared" si="611"/>
        <v>0</v>
      </c>
      <c r="O69" s="280" t="b">
        <f t="shared" si="612"/>
        <v>0</v>
      </c>
      <c r="P69" s="280" t="b">
        <f t="shared" si="613"/>
        <v>0</v>
      </c>
      <c r="Q69" s="280" t="b">
        <f t="shared" si="614"/>
        <v>0</v>
      </c>
      <c r="R69" s="280" t="b">
        <f t="shared" si="615"/>
        <v>0</v>
      </c>
      <c r="S69" s="281">
        <f t="shared" si="616"/>
        <v>0</v>
      </c>
      <c r="T69" s="282">
        <f t="shared" si="617"/>
        <v>0</v>
      </c>
      <c r="U69" s="125">
        <f t="shared" si="618"/>
        <v>0</v>
      </c>
      <c r="V69" s="280" t="b">
        <f t="shared" si="619"/>
        <v>0</v>
      </c>
      <c r="W69" s="280" t="b">
        <f t="shared" si="620"/>
        <v>0</v>
      </c>
      <c r="X69" s="280" t="b">
        <f t="shared" si="621"/>
        <v>0</v>
      </c>
      <c r="Y69" s="280" t="b">
        <f t="shared" si="622"/>
        <v>0</v>
      </c>
      <c r="Z69" s="358" t="b">
        <f t="shared" si="623"/>
        <v>1</v>
      </c>
      <c r="AA69" s="359" t="str">
        <f>IF(COUNTA(E69:F69:H69)&lt;3,"",(IF(V69=TRUE,$V$3,IF(W69=TRUE,$W$3,IF(X69=TRUE,$X$3,IF(Y69=TRUE,$Y$3,"Non"))))))</f>
        <v>Non</v>
      </c>
      <c r="AB69" s="280"/>
      <c r="AC69" s="280"/>
      <c r="AD69" s="280"/>
      <c r="AE69" s="280"/>
      <c r="AF69" s="280"/>
      <c r="AG69" s="283" t="str">
        <f>IF(COUNTA(E69:F69:H69)&lt;3,"",(IF(AB69=TRUE,$AB$3,IF(AC69=TRUE,$AC$3,IF(AD69=TRUE,$AD$3,IF(AE69=TRUE,$AE$3,IF(AF69=TRUE,$AF$3,"Aucune")))))))</f>
        <v>Aucune</v>
      </c>
      <c r="AH69" s="280"/>
      <c r="AI69" s="280"/>
      <c r="AJ69" s="280"/>
      <c r="AK69" s="280"/>
      <c r="AL69" s="280"/>
      <c r="AM69" s="280"/>
      <c r="AN69" s="280"/>
      <c r="AO69" s="280"/>
      <c r="AP69" s="280"/>
      <c r="AQ69" s="280"/>
      <c r="AR69" s="280"/>
      <c r="AS69" s="280"/>
      <c r="AT69" s="280"/>
      <c r="AU69" s="280"/>
      <c r="AV69" s="280"/>
      <c r="AW69" s="280"/>
      <c r="AX69" s="356" t="str">
        <f>IF(COUNTA(E69:F69:H69)&lt;3,"",(IF(AH69=TRUE,AH$3,IF(AI69=TRUE,AI$3,IF(AJ69=TRUE,AJ$3,IF(AK69=TRUE,AK$3,IF(AL69=TRUE,AL$3,IF(AM69=TRUE,AM$3,IF(AN69=TRUE,AN$3,IF(AO69=TRUE,AO$3,IF(AP69=TRUE,AP$3,IF(AQ69=TRUE,AQ$3,IF(AR69=TRUE,AR$3,IF(AS69=TRUE,AS$3,IF(AT69=TRUE,AT$3,IF(AU69=TRUE,AU$3,IF(AV69=TRUE,AV$3,IF(AW69=TRUE,AW$3,"Aucune"))))))))))))))))))</f>
        <v>Aucune</v>
      </c>
      <c r="AY69" s="360"/>
      <c r="AZ69" s="280"/>
      <c r="BA69" s="280"/>
      <c r="BB69" s="283"/>
      <c r="BC69" s="280"/>
      <c r="BD69" s="280"/>
      <c r="BE69" s="280"/>
      <c r="BF69" s="280"/>
      <c r="BG69" s="283"/>
      <c r="BH69" s="80">
        <f t="shared" si="597"/>
        <v>0</v>
      </c>
      <c r="BI69" s="80">
        <f>'ODD 11'!AY12</f>
        <v>0</v>
      </c>
      <c r="BJ69" s="34"/>
      <c r="BK69" s="149"/>
      <c r="BL69" s="227">
        <f t="shared" si="598"/>
        <v>0</v>
      </c>
      <c r="BM69" s="228">
        <f t="shared" si="599"/>
        <v>0</v>
      </c>
      <c r="BR69" s="123">
        <f t="shared" si="624"/>
        <v>1</v>
      </c>
      <c r="BS69" s="123">
        <f t="shared" si="625"/>
        <v>0</v>
      </c>
      <c r="BT69" s="123">
        <f t="shared" si="626"/>
        <v>0</v>
      </c>
      <c r="BU69" s="123">
        <f t="shared" si="627"/>
        <v>0</v>
      </c>
      <c r="BV69" s="123">
        <f t="shared" si="628"/>
        <v>0</v>
      </c>
      <c r="BW69" s="123">
        <f t="shared" si="629"/>
        <v>0</v>
      </c>
      <c r="BX69" s="123">
        <f t="shared" si="630"/>
        <v>0</v>
      </c>
      <c r="BY69" s="123">
        <f t="shared" si="631"/>
        <v>0</v>
      </c>
    </row>
    <row r="70" spans="1:77" s="122" customFormat="1" ht="114" customHeight="1">
      <c r="A70" s="121"/>
      <c r="B70" s="538" t="s">
        <v>279</v>
      </c>
      <c r="C70" s="331" t="s">
        <v>281</v>
      </c>
      <c r="D70" s="154">
        <f>'ODD 11'!E14</f>
        <v>0</v>
      </c>
      <c r="E70" s="89">
        <f>'ODD 11'!F14</f>
        <v>0</v>
      </c>
      <c r="F70" s="78">
        <f>'ODD 11'!G14</f>
        <v>0</v>
      </c>
      <c r="G70" s="78">
        <f>'ODD 11'!H14</f>
        <v>0</v>
      </c>
      <c r="H70" s="79">
        <f>'ODD 11'!I14</f>
        <v>0</v>
      </c>
      <c r="I70" s="79">
        <f>'ODD 11'!J14</f>
        <v>0</v>
      </c>
      <c r="J70" s="124">
        <f t="shared" si="568"/>
        <v>0</v>
      </c>
      <c r="K70" s="280">
        <f t="shared" si="608"/>
        <v>0</v>
      </c>
      <c r="L70" s="280" t="b">
        <f t="shared" si="609"/>
        <v>0</v>
      </c>
      <c r="M70" s="280" t="b">
        <f t="shared" si="610"/>
        <v>0</v>
      </c>
      <c r="N70" s="280" t="b">
        <f t="shared" si="611"/>
        <v>0</v>
      </c>
      <c r="O70" s="280" t="b">
        <f t="shared" si="612"/>
        <v>0</v>
      </c>
      <c r="P70" s="280" t="b">
        <f t="shared" si="613"/>
        <v>0</v>
      </c>
      <c r="Q70" s="280" t="b">
        <f t="shared" si="614"/>
        <v>0</v>
      </c>
      <c r="R70" s="280" t="b">
        <f t="shared" si="615"/>
        <v>0</v>
      </c>
      <c r="S70" s="281">
        <f t="shared" si="616"/>
        <v>0</v>
      </c>
      <c r="T70" s="282">
        <f t="shared" si="617"/>
        <v>0</v>
      </c>
      <c r="U70" s="125">
        <f t="shared" si="618"/>
        <v>0</v>
      </c>
      <c r="V70" s="280" t="b">
        <f t="shared" si="619"/>
        <v>0</v>
      </c>
      <c r="W70" s="280" t="b">
        <f t="shared" si="620"/>
        <v>0</v>
      </c>
      <c r="X70" s="280" t="b">
        <f t="shared" si="621"/>
        <v>0</v>
      </c>
      <c r="Y70" s="280" t="b">
        <f t="shared" si="622"/>
        <v>0</v>
      </c>
      <c r="Z70" s="358" t="b">
        <f t="shared" si="623"/>
        <v>1</v>
      </c>
      <c r="AA70" s="359" t="str">
        <f>IF(COUNTA(E70:F70:H70)&lt;3,"",(IF(V70=TRUE,$V$3,IF(W70=TRUE,$W$3,IF(X70=TRUE,$X$3,IF(Y70=TRUE,$Y$3,"Non"))))))</f>
        <v>Non</v>
      </c>
      <c r="AB70" s="280"/>
      <c r="AC70" s="280"/>
      <c r="AD70" s="280"/>
      <c r="AE70" s="280"/>
      <c r="AF70" s="280"/>
      <c r="AG70" s="283" t="str">
        <f>IF(COUNTA(E70:F70:H70)&lt;3,"",(IF(AB70=TRUE,$AB$3,IF(AC70=TRUE,$AC$3,IF(AD70=TRUE,$AD$3,IF(AE70=TRUE,$AE$3,IF(AF70=TRUE,$AF$3,"Aucune")))))))</f>
        <v>Aucune</v>
      </c>
      <c r="AH70" s="280"/>
      <c r="AI70" s="280"/>
      <c r="AJ70" s="280"/>
      <c r="AK70" s="280"/>
      <c r="AL70" s="280"/>
      <c r="AM70" s="280"/>
      <c r="AN70" s="280"/>
      <c r="AO70" s="280"/>
      <c r="AP70" s="280"/>
      <c r="AQ70" s="280"/>
      <c r="AR70" s="280"/>
      <c r="AS70" s="280"/>
      <c r="AT70" s="280"/>
      <c r="AU70" s="280"/>
      <c r="AV70" s="280"/>
      <c r="AW70" s="280"/>
      <c r="AX70" s="356" t="str">
        <f>IF(COUNTA(E70:F70:H70)&lt;3,"",(IF(AH70=TRUE,AH$3,IF(AI70=TRUE,AI$3,IF(AJ70=TRUE,AJ$3,IF(AK70=TRUE,AK$3,IF(AL70=TRUE,AL$3,IF(AM70=TRUE,AM$3,IF(AN70=TRUE,AN$3,IF(AO70=TRUE,AO$3,IF(AP70=TRUE,AP$3,IF(AQ70=TRUE,AQ$3,IF(AR70=TRUE,AR$3,IF(AS70=TRUE,AS$3,IF(AT70=TRUE,AT$3,IF(AU70=TRUE,AU$3,IF(AV70=TRUE,AV$3,IF(AW70=TRUE,AW$3,"Aucune"))))))))))))))))))</f>
        <v>Aucune</v>
      </c>
      <c r="AY70" s="360"/>
      <c r="AZ70" s="280"/>
      <c r="BA70" s="280"/>
      <c r="BB70" s="283"/>
      <c r="BC70" s="280"/>
      <c r="BD70" s="280"/>
      <c r="BE70" s="280"/>
      <c r="BF70" s="280"/>
      <c r="BG70" s="283"/>
      <c r="BH70" s="80">
        <f t="shared" si="597"/>
        <v>0</v>
      </c>
      <c r="BI70" s="80">
        <f>'ODD 11'!AY13</f>
        <v>0</v>
      </c>
      <c r="BJ70" s="34"/>
      <c r="BK70" s="149"/>
      <c r="BL70" s="227">
        <f t="shared" si="598"/>
        <v>0</v>
      </c>
      <c r="BM70" s="228">
        <f t="shared" si="599"/>
        <v>0</v>
      </c>
      <c r="BR70" s="123">
        <f t="shared" si="624"/>
        <v>1</v>
      </c>
      <c r="BS70" s="123">
        <f t="shared" si="625"/>
        <v>0</v>
      </c>
      <c r="BT70" s="123">
        <f t="shared" si="626"/>
        <v>0</v>
      </c>
      <c r="BU70" s="123">
        <f t="shared" si="627"/>
        <v>0</v>
      </c>
      <c r="BV70" s="123">
        <f t="shared" si="628"/>
        <v>0</v>
      </c>
      <c r="BW70" s="123">
        <f t="shared" si="629"/>
        <v>0</v>
      </c>
      <c r="BX70" s="123">
        <f t="shared" si="630"/>
        <v>0</v>
      </c>
      <c r="BY70" s="123">
        <f t="shared" si="631"/>
        <v>0</v>
      </c>
    </row>
    <row r="71" spans="1:77" s="122" customFormat="1" ht="114" customHeight="1">
      <c r="A71" s="121"/>
      <c r="B71" s="538" t="s">
        <v>282</v>
      </c>
      <c r="C71" s="331" t="s">
        <v>493</v>
      </c>
      <c r="D71" s="154">
        <f>'ODD 11'!E15</f>
        <v>0</v>
      </c>
      <c r="E71" s="89">
        <f>'ODD 11'!F15</f>
        <v>0</v>
      </c>
      <c r="F71" s="78">
        <f>'ODD 11'!G15</f>
        <v>0</v>
      </c>
      <c r="G71" s="78">
        <f>'ODD 11'!H15</f>
        <v>0</v>
      </c>
      <c r="H71" s="79">
        <f>'ODD 11'!I15</f>
        <v>0</v>
      </c>
      <c r="I71" s="79">
        <f>'ODD 11'!J15</f>
        <v>0</v>
      </c>
      <c r="J71" s="124">
        <f t="shared" si="568"/>
        <v>0</v>
      </c>
      <c r="K71" s="280">
        <f t="shared" si="608"/>
        <v>0</v>
      </c>
      <c r="L71" s="280" t="b">
        <f t="shared" si="609"/>
        <v>0</v>
      </c>
      <c r="M71" s="280" t="b">
        <f t="shared" si="610"/>
        <v>0</v>
      </c>
      <c r="N71" s="280" t="b">
        <f t="shared" si="611"/>
        <v>0</v>
      </c>
      <c r="O71" s="280" t="b">
        <f t="shared" si="612"/>
        <v>0</v>
      </c>
      <c r="P71" s="280" t="b">
        <f t="shared" si="613"/>
        <v>0</v>
      </c>
      <c r="Q71" s="280" t="b">
        <f t="shared" si="614"/>
        <v>0</v>
      </c>
      <c r="R71" s="280" t="b">
        <f t="shared" si="615"/>
        <v>0</v>
      </c>
      <c r="S71" s="281">
        <f t="shared" si="616"/>
        <v>0</v>
      </c>
      <c r="T71" s="282">
        <f t="shared" si="617"/>
        <v>0</v>
      </c>
      <c r="U71" s="125">
        <f t="shared" si="618"/>
        <v>0</v>
      </c>
      <c r="V71" s="280" t="b">
        <f t="shared" si="619"/>
        <v>0</v>
      </c>
      <c r="W71" s="280" t="b">
        <f t="shared" si="620"/>
        <v>0</v>
      </c>
      <c r="X71" s="280" t="b">
        <f t="shared" si="621"/>
        <v>0</v>
      </c>
      <c r="Y71" s="280" t="b">
        <f t="shared" si="622"/>
        <v>0</v>
      </c>
      <c r="Z71" s="358" t="b">
        <f t="shared" si="623"/>
        <v>1</v>
      </c>
      <c r="AA71" s="359" t="str">
        <f>IF(COUNTA(E71:F71:H71)&lt;3,"",(IF(V71=TRUE,$V$3,IF(W71=TRUE,$W$3,IF(X71=TRUE,$X$3,IF(Y71=TRUE,$Y$3,"Non"))))))</f>
        <v>Non</v>
      </c>
      <c r="AB71" s="280"/>
      <c r="AC71" s="280"/>
      <c r="AD71" s="280"/>
      <c r="AE71" s="280"/>
      <c r="AF71" s="280"/>
      <c r="AG71" s="283" t="str">
        <f>IF(COUNTA(E71:F71:H71)&lt;3,"",(IF(AB71=TRUE,$AB$3,IF(AC71=TRUE,$AC$3,IF(AD71=TRUE,$AD$3,IF(AE71=TRUE,$AE$3,IF(AF71=TRUE,$AF$3,"Aucune")))))))</f>
        <v>Aucune</v>
      </c>
      <c r="AH71" s="280"/>
      <c r="AI71" s="280"/>
      <c r="AJ71" s="280"/>
      <c r="AK71" s="280"/>
      <c r="AL71" s="280"/>
      <c r="AM71" s="280"/>
      <c r="AN71" s="280"/>
      <c r="AO71" s="280"/>
      <c r="AP71" s="280"/>
      <c r="AQ71" s="280"/>
      <c r="AR71" s="280"/>
      <c r="AS71" s="280"/>
      <c r="AT71" s="280"/>
      <c r="AU71" s="280"/>
      <c r="AV71" s="280"/>
      <c r="AW71" s="280"/>
      <c r="AX71" s="356" t="str">
        <f>IF(COUNTA(E71:F71:H71)&lt;3,"",(IF(AH71=TRUE,AH$3,IF(AI71=TRUE,AI$3,IF(AJ71=TRUE,AJ$3,IF(AK71=TRUE,AK$3,IF(AL71=TRUE,AL$3,IF(AM71=TRUE,AM$3,IF(AN71=TRUE,AN$3,IF(AO71=TRUE,AO$3,IF(AP71=TRUE,AP$3,IF(AQ71=TRUE,AQ$3,IF(AR71=TRUE,AR$3,IF(AS71=TRUE,AS$3,IF(AT71=TRUE,AT$3,IF(AU71=TRUE,AU$3,IF(AV71=TRUE,AV$3,IF(AW71=TRUE,AW$3,"Aucune"))))))))))))))))))</f>
        <v>Aucune</v>
      </c>
      <c r="AY71" s="360"/>
      <c r="AZ71" s="280"/>
      <c r="BA71" s="280"/>
      <c r="BB71" s="283"/>
      <c r="BC71" s="280"/>
      <c r="BD71" s="280"/>
      <c r="BE71" s="280"/>
      <c r="BF71" s="280"/>
      <c r="BG71" s="283"/>
      <c r="BH71" s="80">
        <f t="shared" si="597"/>
        <v>0</v>
      </c>
      <c r="BI71" s="80">
        <f>'ODD 11'!AY14</f>
        <v>0</v>
      </c>
      <c r="BJ71" s="34"/>
      <c r="BK71" s="149"/>
      <c r="BL71" s="227">
        <f t="shared" si="598"/>
        <v>0</v>
      </c>
      <c r="BM71" s="228">
        <f t="shared" si="599"/>
        <v>0</v>
      </c>
      <c r="BR71" s="123">
        <f t="shared" si="624"/>
        <v>1</v>
      </c>
      <c r="BS71" s="123">
        <f t="shared" si="625"/>
        <v>0</v>
      </c>
      <c r="BT71" s="123">
        <f t="shared" si="626"/>
        <v>0</v>
      </c>
      <c r="BU71" s="123">
        <f t="shared" si="627"/>
        <v>0</v>
      </c>
      <c r="BV71" s="123">
        <f t="shared" si="628"/>
        <v>0</v>
      </c>
      <c r="BW71" s="123">
        <f t="shared" si="629"/>
        <v>0</v>
      </c>
      <c r="BX71" s="123">
        <f t="shared" si="630"/>
        <v>0</v>
      </c>
      <c r="BY71" s="123">
        <f t="shared" si="631"/>
        <v>0</v>
      </c>
    </row>
    <row r="72" spans="1:77" s="122" customFormat="1" ht="114" customHeight="1" thickBot="1">
      <c r="A72" s="121"/>
      <c r="B72" s="538" t="s">
        <v>285</v>
      </c>
      <c r="C72" s="331" t="s">
        <v>494</v>
      </c>
      <c r="D72" s="154">
        <f>'ODD 11'!E16</f>
        <v>0</v>
      </c>
      <c r="E72" s="89">
        <f>'ODD 11'!F16</f>
        <v>0</v>
      </c>
      <c r="F72" s="78">
        <f>'ODD 11'!G16</f>
        <v>0</v>
      </c>
      <c r="G72" s="78">
        <f>'ODD 11'!H16</f>
        <v>0</v>
      </c>
      <c r="H72" s="79">
        <f>'ODD 11'!I16</f>
        <v>0</v>
      </c>
      <c r="I72" s="79">
        <f>'ODD 11'!J16</f>
        <v>0</v>
      </c>
      <c r="J72" s="124">
        <f t="shared" si="568"/>
        <v>0</v>
      </c>
      <c r="K72" s="280">
        <f t="shared" si="569"/>
        <v>0</v>
      </c>
      <c r="L72" s="280" t="b">
        <f t="shared" si="570"/>
        <v>0</v>
      </c>
      <c r="M72" s="280" t="b">
        <f t="shared" si="571"/>
        <v>0</v>
      </c>
      <c r="N72" s="280" t="b">
        <f t="shared" si="572"/>
        <v>0</v>
      </c>
      <c r="O72" s="280" t="b">
        <f t="shared" si="573"/>
        <v>0</v>
      </c>
      <c r="P72" s="280" t="b">
        <f t="shared" si="574"/>
        <v>0</v>
      </c>
      <c r="Q72" s="280" t="b">
        <f t="shared" si="575"/>
        <v>0</v>
      </c>
      <c r="R72" s="280" t="b">
        <f t="shared" si="576"/>
        <v>0</v>
      </c>
      <c r="S72" s="281">
        <f t="shared" si="577"/>
        <v>0</v>
      </c>
      <c r="T72" s="282">
        <f t="shared" si="578"/>
        <v>0</v>
      </c>
      <c r="U72" s="125">
        <f t="shared" si="579"/>
        <v>0</v>
      </c>
      <c r="V72" s="280" t="b">
        <f t="shared" si="580"/>
        <v>0</v>
      </c>
      <c r="W72" s="280" t="b">
        <f t="shared" si="581"/>
        <v>0</v>
      </c>
      <c r="X72" s="280" t="b">
        <f t="shared" si="582"/>
        <v>0</v>
      </c>
      <c r="Y72" s="280" t="b">
        <f t="shared" si="583"/>
        <v>0</v>
      </c>
      <c r="Z72" s="358" t="b">
        <f t="shared" si="584"/>
        <v>1</v>
      </c>
      <c r="AA72" s="359" t="str">
        <f>IF(COUNTA(E72:F72:H72)&lt;3,"",(IF(V72=TRUE,$V$3,IF(W72=TRUE,$W$3,IF(X72=TRUE,$X$3,IF(Y72=TRUE,$Y$3,"Non"))))))</f>
        <v>Non</v>
      </c>
      <c r="AB72" s="280" t="b">
        <f t="shared" si="585"/>
        <v>0</v>
      </c>
      <c r="AC72" s="280" t="b">
        <f t="shared" si="586"/>
        <v>0</v>
      </c>
      <c r="AD72" s="280" t="b">
        <f t="shared" si="587"/>
        <v>0</v>
      </c>
      <c r="AE72" s="280" t="b">
        <f t="shared" si="588"/>
        <v>0</v>
      </c>
      <c r="AF72" s="280" t="b">
        <f t="shared" si="589"/>
        <v>0</v>
      </c>
      <c r="AG72" s="283" t="str">
        <f>IF(COUNTA(E72:F72:H72)&lt;3,"",(IF(AB72=TRUE,$AB$3,IF(AC72=TRUE,$AC$3,IF(AD72=TRUE,$AD$3,IF(AE72=TRUE,$AE$3,IF(AF72=TRUE,$AF$3,"Aucune")))))))</f>
        <v>Aucune</v>
      </c>
      <c r="AH72" s="280" t="b">
        <f t="shared" si="437"/>
        <v>0</v>
      </c>
      <c r="AI72" s="280" t="b">
        <f t="shared" si="438"/>
        <v>0</v>
      </c>
      <c r="AJ72" s="280" t="b">
        <f t="shared" si="439"/>
        <v>0</v>
      </c>
      <c r="AK72" s="280" t="b">
        <f t="shared" si="440"/>
        <v>0</v>
      </c>
      <c r="AL72" s="280" t="b">
        <f t="shared" si="441"/>
        <v>0</v>
      </c>
      <c r="AM72" s="280" t="b">
        <f t="shared" si="442"/>
        <v>0</v>
      </c>
      <c r="AN72" s="280" t="b">
        <f t="shared" si="443"/>
        <v>0</v>
      </c>
      <c r="AO72" s="280" t="b">
        <f t="shared" si="444"/>
        <v>0</v>
      </c>
      <c r="AP72" s="280" t="b">
        <f t="shared" si="445"/>
        <v>0</v>
      </c>
      <c r="AQ72" s="280" t="b">
        <f t="shared" si="446"/>
        <v>0</v>
      </c>
      <c r="AR72" s="280" t="b">
        <f t="shared" si="447"/>
        <v>0</v>
      </c>
      <c r="AS72" s="280" t="b">
        <f t="shared" si="448"/>
        <v>0</v>
      </c>
      <c r="AT72" s="280" t="b">
        <f t="shared" si="449"/>
        <v>0</v>
      </c>
      <c r="AU72" s="280" t="b">
        <f t="shared" si="450"/>
        <v>0</v>
      </c>
      <c r="AV72" s="280" t="b">
        <f t="shared" si="451"/>
        <v>0</v>
      </c>
      <c r="AW72" s="280" t="b">
        <f t="shared" si="452"/>
        <v>0</v>
      </c>
      <c r="AX72" s="356" t="str">
        <f>IF(COUNTA(E72:F72:H72)&lt;3,"",(IF(AH72=TRUE,AH$3,IF(AI72=TRUE,AI$3,IF(AJ72=TRUE,AJ$3,IF(AK72=TRUE,AK$3,IF(AL72=TRUE,AL$3,IF(AM72=TRUE,AM$3,IF(AN72=TRUE,AN$3,IF(AO72=TRUE,AO$3,IF(AP72=TRUE,AP$3,IF(AQ72=TRUE,AQ$3,IF(AR72=TRUE,AR$3,IF(AS72=TRUE,AS$3,IF(AT72=TRUE,AT$3,IF(AU72=TRUE,AU$3,IF(AV72=TRUE,AV$3,IF(AW72=TRUE,AW$3,"Aucune"))))))))))))))))))</f>
        <v>Aucune</v>
      </c>
      <c r="AY72" s="360" t="b">
        <f t="shared" si="590"/>
        <v>0</v>
      </c>
      <c r="AZ72" s="280" t="b">
        <f t="shared" si="591"/>
        <v>0</v>
      </c>
      <c r="BA72" s="280" t="b">
        <f t="shared" si="592"/>
        <v>0</v>
      </c>
      <c r="BB72" s="283" t="str">
        <f>IF(COUNTA(E72:F72:H72)&lt;3,"",(IF(AY72=TRUE,$AY$3,IF(AZ72=TRUE,$AZ$3,IF(BA72=TRUE,$BA$3,"Aucune action requise")))))</f>
        <v>Aucune action requise</v>
      </c>
      <c r="BC72" s="280" t="b">
        <f t="shared" si="593"/>
        <v>0</v>
      </c>
      <c r="BD72" s="280" t="b">
        <f t="shared" si="594"/>
        <v>0</v>
      </c>
      <c r="BE72" s="280" t="b">
        <f t="shared" si="595"/>
        <v>0</v>
      </c>
      <c r="BF72" s="280" t="b">
        <f t="shared" si="596"/>
        <v>0</v>
      </c>
      <c r="BG72" s="283" t="str">
        <f>IF(COUNTA(E72:F72:H72)&lt;3,"",(IF(BC72=TRUE,$BC$3,IF(BD72=TRUE,$BD$3,IF(BE72=TRUE,$BE$3,IF(BF72=TRUE,$BF$3,"Aucun"))))))</f>
        <v>Aucun</v>
      </c>
      <c r="BH72" s="80">
        <f t="shared" si="597"/>
        <v>0</v>
      </c>
      <c r="BI72" s="80">
        <f>'ODD 11'!AY15</f>
        <v>0</v>
      </c>
      <c r="BJ72" s="34"/>
      <c r="BK72" s="149"/>
      <c r="BL72" s="227">
        <f t="shared" si="598"/>
        <v>0</v>
      </c>
      <c r="BM72" s="228">
        <f t="shared" si="599"/>
        <v>0</v>
      </c>
      <c r="BR72" s="123">
        <f t="shared" si="624"/>
        <v>1</v>
      </c>
      <c r="BS72" s="123">
        <f t="shared" si="625"/>
        <v>0</v>
      </c>
      <c r="BT72" s="123">
        <f t="shared" si="626"/>
        <v>0</v>
      </c>
      <c r="BU72" s="123">
        <f t="shared" si="627"/>
        <v>0</v>
      </c>
      <c r="BV72" s="123">
        <f t="shared" si="628"/>
        <v>0</v>
      </c>
      <c r="BW72" s="123">
        <f t="shared" si="629"/>
        <v>0</v>
      </c>
      <c r="BX72" s="123">
        <f t="shared" si="630"/>
        <v>0</v>
      </c>
      <c r="BY72" s="123">
        <f t="shared" si="631"/>
        <v>0</v>
      </c>
    </row>
    <row r="73" spans="1:77" s="119" customFormat="1" ht="30.75" customHeight="1" thickBot="1">
      <c r="A73" s="118"/>
      <c r="B73" s="725" t="str">
        <f>'ODD 12'!B2:C2</f>
        <v xml:space="preserve">ODD 12  -   Établir des modes de consommation et de production durables </v>
      </c>
      <c r="C73" s="721"/>
      <c r="D73" s="721"/>
      <c r="E73" s="721"/>
      <c r="F73" s="721"/>
      <c r="G73" s="721"/>
      <c r="H73" s="721"/>
      <c r="I73" s="721"/>
      <c r="J73" s="721"/>
      <c r="K73" s="721"/>
      <c r="L73" s="721"/>
      <c r="M73" s="721"/>
      <c r="N73" s="721"/>
      <c r="O73" s="721"/>
      <c r="P73" s="721"/>
      <c r="Q73" s="721"/>
      <c r="R73" s="721"/>
      <c r="S73" s="721"/>
      <c r="T73" s="721"/>
      <c r="U73" s="721"/>
      <c r="V73" s="721"/>
      <c r="W73" s="721"/>
      <c r="X73" s="721"/>
      <c r="Y73" s="721"/>
      <c r="Z73" s="721"/>
      <c r="AA73" s="721"/>
      <c r="AB73" s="721"/>
      <c r="AC73" s="721"/>
      <c r="AD73" s="721"/>
      <c r="AE73" s="721"/>
      <c r="AF73" s="721"/>
      <c r="AG73" s="721"/>
      <c r="AH73" s="721"/>
      <c r="AI73" s="721"/>
      <c r="AJ73" s="721"/>
      <c r="AK73" s="721"/>
      <c r="AL73" s="721"/>
      <c r="AM73" s="721"/>
      <c r="AN73" s="721"/>
      <c r="AO73" s="721"/>
      <c r="AP73" s="721"/>
      <c r="AQ73" s="721"/>
      <c r="AR73" s="721"/>
      <c r="AS73" s="721"/>
      <c r="AT73" s="721"/>
      <c r="AU73" s="721"/>
      <c r="AV73" s="721"/>
      <c r="AW73" s="721"/>
      <c r="AX73" s="721"/>
      <c r="AY73" s="721"/>
      <c r="AZ73" s="721"/>
      <c r="BA73" s="721"/>
      <c r="BB73" s="721"/>
      <c r="BC73" s="721"/>
      <c r="BD73" s="721"/>
      <c r="BE73" s="721"/>
      <c r="BF73" s="721"/>
      <c r="BG73" s="721"/>
      <c r="BH73" s="721"/>
      <c r="BI73" s="721"/>
      <c r="BJ73" s="721"/>
      <c r="BK73" s="721"/>
      <c r="BL73" s="721"/>
      <c r="BM73" s="722"/>
      <c r="BO73" s="119" t="str">
        <f>B73</f>
        <v xml:space="preserve">ODD 12  -   Établir des modes de consommation et de production durables </v>
      </c>
      <c r="BP73" s="119">
        <v>11</v>
      </c>
      <c r="BQ73" s="119">
        <f>SUM(BS73:BX73)</f>
        <v>0</v>
      </c>
      <c r="BR73" s="120">
        <f>BP73-BQ73</f>
        <v>11</v>
      </c>
      <c r="BS73" s="120">
        <f t="shared" ref="BS73:BX73" si="632">SUM(BS74:BS81)</f>
        <v>0</v>
      </c>
      <c r="BT73" s="120">
        <f t="shared" si="632"/>
        <v>0</v>
      </c>
      <c r="BU73" s="120">
        <f t="shared" si="632"/>
        <v>0</v>
      </c>
      <c r="BV73" s="120">
        <f t="shared" si="632"/>
        <v>0</v>
      </c>
      <c r="BW73" s="120">
        <f t="shared" si="632"/>
        <v>0</v>
      </c>
      <c r="BX73" s="120">
        <f t="shared" si="632"/>
        <v>0</v>
      </c>
      <c r="BY73" s="120">
        <f>BQ73</f>
        <v>0</v>
      </c>
    </row>
    <row r="74" spans="1:77" s="122" customFormat="1" ht="114" customHeight="1">
      <c r="A74" s="121"/>
      <c r="B74" s="550" t="s">
        <v>292</v>
      </c>
      <c r="C74" s="331" t="s">
        <v>294</v>
      </c>
      <c r="D74" s="206">
        <f>'ODD 12'!E8</f>
        <v>0</v>
      </c>
      <c r="E74" s="89">
        <f>'ODD 12'!F8</f>
        <v>0</v>
      </c>
      <c r="F74" s="78">
        <f>'ODD 12'!G8</f>
        <v>0</v>
      </c>
      <c r="G74" s="78">
        <f>'ODD 12'!H8</f>
        <v>0</v>
      </c>
      <c r="H74" s="79">
        <f>'ODD 12'!I8</f>
        <v>0</v>
      </c>
      <c r="I74" s="79">
        <f>'ODD 12'!J8</f>
        <v>0</v>
      </c>
      <c r="J74" s="124">
        <f t="shared" si="568"/>
        <v>0</v>
      </c>
      <c r="K74" s="280">
        <f t="shared" ref="K74:K81" si="633">E74*10+F74</f>
        <v>0</v>
      </c>
      <c r="L74" s="280" t="b">
        <f t="shared" si="570"/>
        <v>0</v>
      </c>
      <c r="M74" s="280" t="b">
        <f t="shared" si="571"/>
        <v>0</v>
      </c>
      <c r="N74" s="280" t="b">
        <f t="shared" si="572"/>
        <v>0</v>
      </c>
      <c r="O74" s="280" t="b">
        <f t="shared" si="573"/>
        <v>0</v>
      </c>
      <c r="P74" s="280" t="b">
        <f t="shared" si="574"/>
        <v>0</v>
      </c>
      <c r="Q74" s="280" t="b">
        <f t="shared" si="575"/>
        <v>0</v>
      </c>
      <c r="R74" s="280" t="b">
        <f t="shared" si="576"/>
        <v>0</v>
      </c>
      <c r="S74" s="281">
        <f t="shared" ref="S74:S81" si="634">IF(COUNTA(E74:F74)&lt;2,"",(IF(L74=TRUE,$L$3,IF(M74=TRUE,$M$3,IF(N74=TRUE,$N$3,IF(O74=TRUE,$O$3,IF(P74=TRUE,$P$3,IF(Q74=TRUE,$Q$3,IF(R74=TRUE,$R$3,0)))))))))</f>
        <v>0</v>
      </c>
      <c r="T74" s="282">
        <f t="shared" ref="T74:T81" si="635">IF(COUNTA(E74:F74)&lt;2,"",(IF(L74=TRUE,6,IF(M74=TRUE,5,IF(N74=TRUE,4,IF(O74=TRUE,3,IF(P74=TRUE,2,IF(Q74=TRUE,1,IF(R74=TRUE,0,0)))))))))</f>
        <v>0</v>
      </c>
      <c r="U74" s="125">
        <f t="shared" ref="U74:U81" si="636">T74*10+H74</f>
        <v>0</v>
      </c>
      <c r="V74" s="280" t="b">
        <f t="shared" si="580"/>
        <v>0</v>
      </c>
      <c r="W74" s="280" t="b">
        <f t="shared" si="581"/>
        <v>0</v>
      </c>
      <c r="X74" s="280" t="b">
        <f t="shared" si="582"/>
        <v>0</v>
      </c>
      <c r="Y74" s="280" t="b">
        <f t="shared" si="583"/>
        <v>0</v>
      </c>
      <c r="Z74" s="358" t="b">
        <f t="shared" si="584"/>
        <v>1</v>
      </c>
      <c r="AA74" s="359" t="str">
        <f>IF(COUNTA(E74:F74:H74)&lt;3,"",(IF(V74=TRUE,$V$3,IF(W74=TRUE,$W$3,IF(X74=TRUE,$X$3,IF(Y74=TRUE,$Y$3,"Non"))))))</f>
        <v>Non</v>
      </c>
      <c r="AB74" s="280" t="b">
        <f t="shared" si="585"/>
        <v>0</v>
      </c>
      <c r="AC74" s="280" t="b">
        <f t="shared" si="586"/>
        <v>0</v>
      </c>
      <c r="AD74" s="280" t="b">
        <f t="shared" si="587"/>
        <v>0</v>
      </c>
      <c r="AE74" s="280" t="b">
        <f t="shared" si="588"/>
        <v>0</v>
      </c>
      <c r="AF74" s="280" t="b">
        <f t="shared" si="589"/>
        <v>0</v>
      </c>
      <c r="AG74" s="283" t="str">
        <f>IF(COUNTA(E74:F74:H74)&lt;3,"",(IF(AB74=TRUE,$AB$3,IF(AC74=TRUE,$AC$3,IF(AD74=TRUE,$AD$3,IF(AE74=TRUE,$AE$3,IF(AF74=TRUE,$AF$3,"Aucune")))))))</f>
        <v>Aucune</v>
      </c>
      <c r="AH74" s="280" t="b">
        <f t="shared" si="437"/>
        <v>0</v>
      </c>
      <c r="AI74" s="280" t="b">
        <f t="shared" si="438"/>
        <v>0</v>
      </c>
      <c r="AJ74" s="280" t="b">
        <f t="shared" si="439"/>
        <v>0</v>
      </c>
      <c r="AK74" s="280" t="b">
        <f t="shared" si="440"/>
        <v>0</v>
      </c>
      <c r="AL74" s="280" t="b">
        <f t="shared" si="441"/>
        <v>0</v>
      </c>
      <c r="AM74" s="280" t="b">
        <f t="shared" si="442"/>
        <v>0</v>
      </c>
      <c r="AN74" s="280" t="b">
        <f t="shared" si="443"/>
        <v>0</v>
      </c>
      <c r="AO74" s="280" t="b">
        <f t="shared" si="444"/>
        <v>0</v>
      </c>
      <c r="AP74" s="280" t="b">
        <f t="shared" si="445"/>
        <v>0</v>
      </c>
      <c r="AQ74" s="280" t="b">
        <f t="shared" si="446"/>
        <v>0</v>
      </c>
      <c r="AR74" s="280" t="b">
        <f t="shared" si="447"/>
        <v>0</v>
      </c>
      <c r="AS74" s="280" t="b">
        <f t="shared" si="448"/>
        <v>0</v>
      </c>
      <c r="AT74" s="280" t="b">
        <f t="shared" si="449"/>
        <v>0</v>
      </c>
      <c r="AU74" s="280" t="b">
        <f t="shared" si="450"/>
        <v>0</v>
      </c>
      <c r="AV74" s="280" t="b">
        <f t="shared" si="451"/>
        <v>0</v>
      </c>
      <c r="AW74" s="280" t="b">
        <f t="shared" si="452"/>
        <v>0</v>
      </c>
      <c r="AX74" s="356" t="str">
        <f>IF(COUNTA(E74:F74:H74)&lt;3,"",(IF(AH74=TRUE,AH$3,IF(AI74=TRUE,AI$3,IF(AJ74=TRUE,AJ$3,IF(AK74=TRUE,AK$3,IF(AL74=TRUE,AL$3,IF(AM74=TRUE,AM$3,IF(AN74=TRUE,AN$3,IF(AO74=TRUE,AO$3,IF(AP74=TRUE,AP$3,IF(AQ74=TRUE,AQ$3,IF(AR74=TRUE,AR$3,IF(AS74=TRUE,AS$3,IF(AT74=TRUE,AT$3,IF(AU74=TRUE,AU$3,IF(AV74=TRUE,AV$3,IF(AW74=TRUE,AW$3,"Aucune"))))))))))))))))))</f>
        <v>Aucune</v>
      </c>
      <c r="AY74" s="360" t="b">
        <f t="shared" ref="AY74:AY81" si="637">OR(U74=61,U74=62,U74=63,U74=51,U74=52,U74=53)</f>
        <v>0</v>
      </c>
      <c r="AZ74" s="280" t="b">
        <f t="shared" ref="AZ74:AZ81" si="638">OR(U74=41,U74=42,U74=43,U74=31,U74=32,U74=33)</f>
        <v>0</v>
      </c>
      <c r="BA74" s="280" t="b">
        <f t="shared" ref="BA74:BA81" si="639">OR(U74=21,U74=22,U74=23,U74=11,U74=12,U74=13)</f>
        <v>0</v>
      </c>
      <c r="BB74" s="283" t="str">
        <f>IF(COUNTA(E74:F74:H74)&lt;3,"",(IF(AY74=TRUE,$AY$3,IF(AZ74=TRUE,$AZ$3,IF(BA74=TRUE,$BA$3,"Aucune action requise")))))</f>
        <v>Aucune action requise</v>
      </c>
      <c r="BC74" s="280" t="b">
        <f t="shared" ref="BC74:BC81" si="640">OR(U74=61,U74=51,U74=41,U74=31,U74=21)</f>
        <v>0</v>
      </c>
      <c r="BD74" s="280" t="b">
        <f t="shared" ref="BD74:BD81" si="641">OR(U74=62,U74=52,U74=42,U74=32,U74=22,U74=63,U74=53)</f>
        <v>0</v>
      </c>
      <c r="BE74" s="280" t="b">
        <f t="shared" ref="BE74:BE81" si="642">OR(U74=43,U74=33,U74=23,U74=34,U74=24)</f>
        <v>0</v>
      </c>
      <c r="BF74" s="280" t="b">
        <f t="shared" ref="BF74:BF81" si="643">OR(U74=64,U74=54,U74=44)</f>
        <v>0</v>
      </c>
      <c r="BG74" s="283" t="str">
        <f>IF(COUNTA(E74:F74:H74)&lt;3,"",(IF(BC74=TRUE,$BC$3,IF(BD74=TRUE,$BD$3,IF(BE74=TRUE,$BE$3,IF(BF74=TRUE,$BF$3,"Aucun"))))))</f>
        <v>Aucun</v>
      </c>
      <c r="BH74" s="80">
        <f t="shared" ref="BH74:BH81" si="644">G74</f>
        <v>0</v>
      </c>
      <c r="BI74" s="80">
        <f>'ODD 12'!AY8</f>
        <v>0</v>
      </c>
      <c r="BJ74" s="34"/>
      <c r="BK74" s="149"/>
      <c r="BL74" s="227">
        <f t="shared" ref="BL74:BL81" si="645">I74</f>
        <v>0</v>
      </c>
      <c r="BM74" s="228">
        <f t="shared" ref="BM74:BM81" si="646">D74</f>
        <v>0</v>
      </c>
      <c r="BR74" s="123">
        <f t="shared" ref="BR74:BR81" si="647">IF(K74=0,1,0)</f>
        <v>1</v>
      </c>
      <c r="BS74" s="123">
        <f t="shared" ref="BS74:BS81" si="648">IF(L74=TRUE,1,0)</f>
        <v>0</v>
      </c>
      <c r="BT74" s="123">
        <f t="shared" ref="BT74:BT81" si="649">IF(M74=TRUE,1,0)</f>
        <v>0</v>
      </c>
      <c r="BU74" s="123">
        <f t="shared" ref="BU74:BU81" si="650">IF(N74=TRUE,1,0)</f>
        <v>0</v>
      </c>
      <c r="BV74" s="123">
        <f t="shared" ref="BV74:BV81" si="651">IF(O74=TRUE,1,0)</f>
        <v>0</v>
      </c>
      <c r="BW74" s="123">
        <f t="shared" ref="BW74:BW81" si="652">IF(P74=TRUE,1,0)</f>
        <v>0</v>
      </c>
      <c r="BX74" s="123">
        <f t="shared" ref="BX74:BX81" si="653">IF(Q74=TRUE,1,0)</f>
        <v>0</v>
      </c>
      <c r="BY74" s="123">
        <f t="shared" ref="BY74:BY81" si="654">IF(R74=TRUE,1,0)</f>
        <v>0</v>
      </c>
    </row>
    <row r="75" spans="1:77" s="122" customFormat="1" ht="114" customHeight="1">
      <c r="A75" s="121"/>
      <c r="B75" s="127">
        <v>12.3</v>
      </c>
      <c r="C75" s="331" t="s">
        <v>495</v>
      </c>
      <c r="D75" s="206">
        <f>'ODD 12'!E9</f>
        <v>0</v>
      </c>
      <c r="E75" s="89">
        <f>'ODD 12'!F9</f>
        <v>0</v>
      </c>
      <c r="F75" s="78">
        <f>'ODD 12'!G9</f>
        <v>0</v>
      </c>
      <c r="G75" s="78">
        <f>'ODD 12'!H9</f>
        <v>0</v>
      </c>
      <c r="H75" s="79">
        <f>'ODD 12'!I9</f>
        <v>0</v>
      </c>
      <c r="I75" s="79">
        <f>'ODD 12'!J9</f>
        <v>0</v>
      </c>
      <c r="J75" s="124">
        <f t="shared" si="568"/>
        <v>0</v>
      </c>
      <c r="K75" s="280">
        <f t="shared" si="633"/>
        <v>0</v>
      </c>
      <c r="L75" s="280" t="b">
        <f t="shared" si="570"/>
        <v>0</v>
      </c>
      <c r="M75" s="280" t="b">
        <f t="shared" si="571"/>
        <v>0</v>
      </c>
      <c r="N75" s="280" t="b">
        <f t="shared" si="572"/>
        <v>0</v>
      </c>
      <c r="O75" s="280" t="b">
        <f t="shared" si="573"/>
        <v>0</v>
      </c>
      <c r="P75" s="280" t="b">
        <f t="shared" si="574"/>
        <v>0</v>
      </c>
      <c r="Q75" s="280" t="b">
        <f t="shared" si="575"/>
        <v>0</v>
      </c>
      <c r="R75" s="280" t="b">
        <f t="shared" si="576"/>
        <v>0</v>
      </c>
      <c r="S75" s="281">
        <f t="shared" si="634"/>
        <v>0</v>
      </c>
      <c r="T75" s="282">
        <f t="shared" si="635"/>
        <v>0</v>
      </c>
      <c r="U75" s="125">
        <f t="shared" si="636"/>
        <v>0</v>
      </c>
      <c r="V75" s="280" t="b">
        <f t="shared" si="580"/>
        <v>0</v>
      </c>
      <c r="W75" s="280" t="b">
        <f t="shared" si="581"/>
        <v>0</v>
      </c>
      <c r="X75" s="280" t="b">
        <f t="shared" si="582"/>
        <v>0</v>
      </c>
      <c r="Y75" s="280" t="b">
        <f t="shared" si="583"/>
        <v>0</v>
      </c>
      <c r="Z75" s="358" t="b">
        <f t="shared" si="584"/>
        <v>1</v>
      </c>
      <c r="AA75" s="359" t="str">
        <f>IF(COUNTA(E75:F75:H75)&lt;3,"",(IF(V75=TRUE,$V$3,IF(W75=TRUE,$W$3,IF(X75=TRUE,$X$3,IF(Y75=TRUE,$Y$3,"Non"))))))</f>
        <v>Non</v>
      </c>
      <c r="AB75" s="280" t="b">
        <f t="shared" si="585"/>
        <v>0</v>
      </c>
      <c r="AC75" s="280" t="b">
        <f t="shared" si="586"/>
        <v>0</v>
      </c>
      <c r="AD75" s="280" t="b">
        <f t="shared" si="587"/>
        <v>0</v>
      </c>
      <c r="AE75" s="280" t="b">
        <f t="shared" si="588"/>
        <v>0</v>
      </c>
      <c r="AF75" s="280" t="b">
        <f t="shared" si="589"/>
        <v>0</v>
      </c>
      <c r="AG75" s="283" t="str">
        <f>IF(COUNTA(E75:F75:H75)&lt;3,"",(IF(AB75=TRUE,$AB$3,IF(AC75=TRUE,$AC$3,IF(AD75=TRUE,$AD$3,IF(AE75=TRUE,$AE$3,IF(AF75=TRUE,$AF$3,"Aucune")))))))</f>
        <v>Aucune</v>
      </c>
      <c r="AH75" s="280" t="b">
        <f t="shared" si="437"/>
        <v>0</v>
      </c>
      <c r="AI75" s="280" t="b">
        <f t="shared" si="438"/>
        <v>0</v>
      </c>
      <c r="AJ75" s="280" t="b">
        <f t="shared" si="439"/>
        <v>0</v>
      </c>
      <c r="AK75" s="280" t="b">
        <f t="shared" si="440"/>
        <v>0</v>
      </c>
      <c r="AL75" s="280" t="b">
        <f t="shared" si="441"/>
        <v>0</v>
      </c>
      <c r="AM75" s="280" t="b">
        <f t="shared" si="442"/>
        <v>0</v>
      </c>
      <c r="AN75" s="280" t="b">
        <f t="shared" si="443"/>
        <v>0</v>
      </c>
      <c r="AO75" s="280" t="b">
        <f t="shared" si="444"/>
        <v>0</v>
      </c>
      <c r="AP75" s="280" t="b">
        <f t="shared" si="445"/>
        <v>0</v>
      </c>
      <c r="AQ75" s="280" t="b">
        <f t="shared" si="446"/>
        <v>0</v>
      </c>
      <c r="AR75" s="280" t="b">
        <f t="shared" si="447"/>
        <v>0</v>
      </c>
      <c r="AS75" s="280" t="b">
        <f t="shared" si="448"/>
        <v>0</v>
      </c>
      <c r="AT75" s="280" t="b">
        <f t="shared" si="449"/>
        <v>0</v>
      </c>
      <c r="AU75" s="280" t="b">
        <f t="shared" si="450"/>
        <v>0</v>
      </c>
      <c r="AV75" s="280" t="b">
        <f t="shared" si="451"/>
        <v>0</v>
      </c>
      <c r="AW75" s="280" t="b">
        <f t="shared" si="452"/>
        <v>0</v>
      </c>
      <c r="AX75" s="356" t="str">
        <f>IF(COUNTA(E75:F75:H75)&lt;3,"",(IF(AH75=TRUE,AH$3,IF(AI75=TRUE,AI$3,IF(AJ75=TRUE,AJ$3,IF(AK75=TRUE,AK$3,IF(AL75=TRUE,AL$3,IF(AM75=TRUE,AM$3,IF(AN75=TRUE,AN$3,IF(AO75=TRUE,AO$3,IF(AP75=TRUE,AP$3,IF(AQ75=TRUE,AQ$3,IF(AR75=TRUE,AR$3,IF(AS75=TRUE,AS$3,IF(AT75=TRUE,AT$3,IF(AU75=TRUE,AU$3,IF(AV75=TRUE,AV$3,IF(AW75=TRUE,AW$3,"Aucune"))))))))))))))))))</f>
        <v>Aucune</v>
      </c>
      <c r="AY75" s="360" t="b">
        <f t="shared" si="637"/>
        <v>0</v>
      </c>
      <c r="AZ75" s="280" t="b">
        <f t="shared" si="638"/>
        <v>0</v>
      </c>
      <c r="BA75" s="280" t="b">
        <f t="shared" si="639"/>
        <v>0</v>
      </c>
      <c r="BB75" s="283" t="str">
        <f>IF(COUNTA(E75:F75:H75)&lt;3,"",(IF(AY75=TRUE,$AY$3,IF(AZ75=TRUE,$AZ$3,IF(BA75=TRUE,$BA$3,"Aucune action requise")))))</f>
        <v>Aucune action requise</v>
      </c>
      <c r="BC75" s="280" t="b">
        <f t="shared" si="640"/>
        <v>0</v>
      </c>
      <c r="BD75" s="280" t="b">
        <f t="shared" si="641"/>
        <v>0</v>
      </c>
      <c r="BE75" s="280" t="b">
        <f t="shared" si="642"/>
        <v>0</v>
      </c>
      <c r="BF75" s="280" t="b">
        <f t="shared" si="643"/>
        <v>0</v>
      </c>
      <c r="BG75" s="283" t="str">
        <f>IF(COUNTA(E75:F75:H75)&lt;3,"",(IF(BC75=TRUE,$BC$3,IF(BD75=TRUE,$BD$3,IF(BE75=TRUE,$BE$3,IF(BF75=TRUE,$BF$3,"Aucun"))))))</f>
        <v>Aucun</v>
      </c>
      <c r="BH75" s="80">
        <f t="shared" si="644"/>
        <v>0</v>
      </c>
      <c r="BI75" s="80">
        <f>'ODD 12'!AY9</f>
        <v>0</v>
      </c>
      <c r="BJ75" s="34"/>
      <c r="BK75" s="149"/>
      <c r="BL75" s="227">
        <f t="shared" si="645"/>
        <v>0</v>
      </c>
      <c r="BM75" s="228">
        <f t="shared" si="646"/>
        <v>0</v>
      </c>
      <c r="BR75" s="123">
        <f t="shared" si="647"/>
        <v>1</v>
      </c>
      <c r="BS75" s="123">
        <f t="shared" si="648"/>
        <v>0</v>
      </c>
      <c r="BT75" s="123">
        <f t="shared" si="649"/>
        <v>0</v>
      </c>
      <c r="BU75" s="123">
        <f t="shared" si="650"/>
        <v>0</v>
      </c>
      <c r="BV75" s="123">
        <f t="shared" si="651"/>
        <v>0</v>
      </c>
      <c r="BW75" s="123">
        <f t="shared" si="652"/>
        <v>0</v>
      </c>
      <c r="BX75" s="123">
        <f t="shared" si="653"/>
        <v>0</v>
      </c>
      <c r="BY75" s="123">
        <f t="shared" si="654"/>
        <v>0</v>
      </c>
    </row>
    <row r="76" spans="1:77" s="122" customFormat="1" ht="114" customHeight="1">
      <c r="A76" s="121"/>
      <c r="B76" s="127">
        <v>12.4</v>
      </c>
      <c r="C76" s="333" t="s">
        <v>299</v>
      </c>
      <c r="D76" s="206">
        <f>'ODD 12'!E10</f>
        <v>0</v>
      </c>
      <c r="E76" s="89">
        <f>'ODD 12'!F10</f>
        <v>0</v>
      </c>
      <c r="F76" s="78">
        <f>'ODD 12'!G10</f>
        <v>0</v>
      </c>
      <c r="G76" s="78">
        <f>'ODD 12'!H10</f>
        <v>0</v>
      </c>
      <c r="H76" s="79">
        <f>'ODD 12'!I10</f>
        <v>0</v>
      </c>
      <c r="I76" s="79">
        <f>'ODD 12'!J10</f>
        <v>0</v>
      </c>
      <c r="J76" s="124">
        <f t="shared" si="568"/>
        <v>0</v>
      </c>
      <c r="K76" s="280">
        <f t="shared" si="633"/>
        <v>0</v>
      </c>
      <c r="L76" s="280" t="b">
        <f t="shared" si="570"/>
        <v>0</v>
      </c>
      <c r="M76" s="280" t="b">
        <f t="shared" si="571"/>
        <v>0</v>
      </c>
      <c r="N76" s="280" t="b">
        <f t="shared" si="572"/>
        <v>0</v>
      </c>
      <c r="O76" s="280" t="b">
        <f t="shared" si="573"/>
        <v>0</v>
      </c>
      <c r="P76" s="280" t="b">
        <f t="shared" si="574"/>
        <v>0</v>
      </c>
      <c r="Q76" s="280" t="b">
        <f t="shared" si="575"/>
        <v>0</v>
      </c>
      <c r="R76" s="280" t="b">
        <f t="shared" si="576"/>
        <v>0</v>
      </c>
      <c r="S76" s="281">
        <f t="shared" si="634"/>
        <v>0</v>
      </c>
      <c r="T76" s="282">
        <f t="shared" si="635"/>
        <v>0</v>
      </c>
      <c r="U76" s="125">
        <f t="shared" si="636"/>
        <v>0</v>
      </c>
      <c r="V76" s="280" t="b">
        <f t="shared" si="580"/>
        <v>0</v>
      </c>
      <c r="W76" s="280" t="b">
        <f t="shared" si="581"/>
        <v>0</v>
      </c>
      <c r="X76" s="280" t="b">
        <f t="shared" si="582"/>
        <v>0</v>
      </c>
      <c r="Y76" s="280" t="b">
        <f t="shared" si="583"/>
        <v>0</v>
      </c>
      <c r="Z76" s="358" t="b">
        <f t="shared" si="584"/>
        <v>1</v>
      </c>
      <c r="AA76" s="359" t="str">
        <f>IF(COUNTA(E76:F76:H76)&lt;3,"",(IF(V76=TRUE,$V$3,IF(W76=TRUE,$W$3,IF(X76=TRUE,$X$3,IF(Y76=TRUE,$Y$3,"Non"))))))</f>
        <v>Non</v>
      </c>
      <c r="AB76" s="280" t="b">
        <f t="shared" si="585"/>
        <v>0</v>
      </c>
      <c r="AC76" s="280" t="b">
        <f t="shared" si="586"/>
        <v>0</v>
      </c>
      <c r="AD76" s="280" t="b">
        <f t="shared" si="587"/>
        <v>0</v>
      </c>
      <c r="AE76" s="280" t="b">
        <f t="shared" si="588"/>
        <v>0</v>
      </c>
      <c r="AF76" s="280" t="b">
        <f t="shared" si="589"/>
        <v>0</v>
      </c>
      <c r="AG76" s="283" t="str">
        <f>IF(COUNTA(E76:F76:H76)&lt;3,"",(IF(AB76=TRUE,$AB$3,IF(AC76=TRUE,$AC$3,IF(AD76=TRUE,$AD$3,IF(AE76=TRUE,$AE$3,IF(AF76=TRUE,$AF$3,"Aucune")))))))</f>
        <v>Aucune</v>
      </c>
      <c r="AH76" s="280" t="b">
        <f t="shared" si="437"/>
        <v>0</v>
      </c>
      <c r="AI76" s="280" t="b">
        <f t="shared" si="438"/>
        <v>0</v>
      </c>
      <c r="AJ76" s="280" t="b">
        <f t="shared" si="439"/>
        <v>0</v>
      </c>
      <c r="AK76" s="280" t="b">
        <f t="shared" si="440"/>
        <v>0</v>
      </c>
      <c r="AL76" s="280" t="b">
        <f t="shared" si="441"/>
        <v>0</v>
      </c>
      <c r="AM76" s="280" t="b">
        <f t="shared" si="442"/>
        <v>0</v>
      </c>
      <c r="AN76" s="280" t="b">
        <f t="shared" si="443"/>
        <v>0</v>
      </c>
      <c r="AO76" s="280" t="b">
        <f t="shared" si="444"/>
        <v>0</v>
      </c>
      <c r="AP76" s="280" t="b">
        <f t="shared" si="445"/>
        <v>0</v>
      </c>
      <c r="AQ76" s="280" t="b">
        <f t="shared" si="446"/>
        <v>0</v>
      </c>
      <c r="AR76" s="280" t="b">
        <f t="shared" si="447"/>
        <v>0</v>
      </c>
      <c r="AS76" s="280" t="b">
        <f t="shared" si="448"/>
        <v>0</v>
      </c>
      <c r="AT76" s="280" t="b">
        <f t="shared" si="449"/>
        <v>0</v>
      </c>
      <c r="AU76" s="280" t="b">
        <f t="shared" si="450"/>
        <v>0</v>
      </c>
      <c r="AV76" s="280" t="b">
        <f t="shared" si="451"/>
        <v>0</v>
      </c>
      <c r="AW76" s="280" t="b">
        <f t="shared" si="452"/>
        <v>0</v>
      </c>
      <c r="AX76" s="356" t="str">
        <f>IF(COUNTA(E76:F76:H76)&lt;3,"",(IF(AH76=TRUE,AH$3,IF(AI76=TRUE,AI$3,IF(AJ76=TRUE,AJ$3,IF(AK76=TRUE,AK$3,IF(AL76=TRUE,AL$3,IF(AM76=TRUE,AM$3,IF(AN76=TRUE,AN$3,IF(AO76=TRUE,AO$3,IF(AP76=TRUE,AP$3,IF(AQ76=TRUE,AQ$3,IF(AR76=TRUE,AR$3,IF(AS76=TRUE,AS$3,IF(AT76=TRUE,AT$3,IF(AU76=TRUE,AU$3,IF(AV76=TRUE,AV$3,IF(AW76=TRUE,AW$3,"Aucune"))))))))))))))))))</f>
        <v>Aucune</v>
      </c>
      <c r="AY76" s="360" t="b">
        <f t="shared" si="637"/>
        <v>0</v>
      </c>
      <c r="AZ76" s="280" t="b">
        <f t="shared" si="638"/>
        <v>0</v>
      </c>
      <c r="BA76" s="280" t="b">
        <f t="shared" si="639"/>
        <v>0</v>
      </c>
      <c r="BB76" s="283" t="str">
        <f>IF(COUNTA(E76:F76:H76)&lt;3,"",(IF(AY76=TRUE,$AY$3,IF(AZ76=TRUE,$AZ$3,IF(BA76=TRUE,$BA$3,"Aucune action requise")))))</f>
        <v>Aucune action requise</v>
      </c>
      <c r="BC76" s="280" t="b">
        <f t="shared" si="640"/>
        <v>0</v>
      </c>
      <c r="BD76" s="280" t="b">
        <f t="shared" si="641"/>
        <v>0</v>
      </c>
      <c r="BE76" s="280" t="b">
        <f t="shared" si="642"/>
        <v>0</v>
      </c>
      <c r="BF76" s="280" t="b">
        <f t="shared" si="643"/>
        <v>0</v>
      </c>
      <c r="BG76" s="283" t="str">
        <f>IF(COUNTA(E76:F76:H76)&lt;3,"",(IF(BC76=TRUE,$BC$3,IF(BD76=TRUE,$BD$3,IF(BE76=TRUE,$BE$3,IF(BF76=TRUE,$BF$3,"Aucun"))))))</f>
        <v>Aucun</v>
      </c>
      <c r="BH76" s="80">
        <f t="shared" si="644"/>
        <v>0</v>
      </c>
      <c r="BI76" s="80">
        <f>'ODD 12'!AY10</f>
        <v>0</v>
      </c>
      <c r="BJ76" s="34"/>
      <c r="BK76" s="149"/>
      <c r="BL76" s="227">
        <f t="shared" si="645"/>
        <v>0</v>
      </c>
      <c r="BM76" s="228">
        <f t="shared" si="646"/>
        <v>0</v>
      </c>
      <c r="BR76" s="123">
        <f t="shared" si="647"/>
        <v>1</v>
      </c>
      <c r="BS76" s="123">
        <f t="shared" si="648"/>
        <v>0</v>
      </c>
      <c r="BT76" s="123">
        <f t="shared" si="649"/>
        <v>0</v>
      </c>
      <c r="BU76" s="123">
        <f t="shared" si="650"/>
        <v>0</v>
      </c>
      <c r="BV76" s="123">
        <f t="shared" si="651"/>
        <v>0</v>
      </c>
      <c r="BW76" s="123">
        <f t="shared" si="652"/>
        <v>0</v>
      </c>
      <c r="BX76" s="123">
        <f t="shared" si="653"/>
        <v>0</v>
      </c>
      <c r="BY76" s="123">
        <f t="shared" si="654"/>
        <v>0</v>
      </c>
    </row>
    <row r="77" spans="1:77" s="122" customFormat="1" ht="114" customHeight="1">
      <c r="A77" s="121"/>
      <c r="B77" s="171">
        <v>12.5</v>
      </c>
      <c r="C77" s="333" t="s">
        <v>302</v>
      </c>
      <c r="D77" s="206">
        <f>'ODD 12'!E11</f>
        <v>0</v>
      </c>
      <c r="E77" s="89">
        <f>'ODD 12'!F11</f>
        <v>0</v>
      </c>
      <c r="F77" s="78">
        <f>'ODD 12'!G11</f>
        <v>0</v>
      </c>
      <c r="G77" s="78">
        <f>'ODD 12'!H11</f>
        <v>0</v>
      </c>
      <c r="H77" s="79">
        <f>'ODD 12'!I11</f>
        <v>0</v>
      </c>
      <c r="I77" s="79">
        <f>'ODD 12'!J11</f>
        <v>0</v>
      </c>
      <c r="J77" s="163">
        <f t="shared" si="568"/>
        <v>0</v>
      </c>
      <c r="K77" s="164">
        <f t="shared" si="633"/>
        <v>0</v>
      </c>
      <c r="L77" s="164" t="b">
        <f t="shared" si="570"/>
        <v>0</v>
      </c>
      <c r="M77" s="164" t="b">
        <f t="shared" si="571"/>
        <v>0</v>
      </c>
      <c r="N77" s="164" t="b">
        <f t="shared" si="572"/>
        <v>0</v>
      </c>
      <c r="O77" s="164" t="b">
        <f t="shared" si="573"/>
        <v>0</v>
      </c>
      <c r="P77" s="164" t="b">
        <f t="shared" si="574"/>
        <v>0</v>
      </c>
      <c r="Q77" s="164" t="b">
        <f t="shared" si="575"/>
        <v>0</v>
      </c>
      <c r="R77" s="164" t="b">
        <f t="shared" si="576"/>
        <v>0</v>
      </c>
      <c r="S77" s="165">
        <f t="shared" si="634"/>
        <v>0</v>
      </c>
      <c r="T77" s="166">
        <f t="shared" si="635"/>
        <v>0</v>
      </c>
      <c r="U77" s="167">
        <f t="shared" si="636"/>
        <v>0</v>
      </c>
      <c r="V77" s="164" t="b">
        <f t="shared" si="580"/>
        <v>0</v>
      </c>
      <c r="W77" s="164" t="b">
        <f t="shared" si="581"/>
        <v>0</v>
      </c>
      <c r="X77" s="164" t="b">
        <f t="shared" si="582"/>
        <v>0</v>
      </c>
      <c r="Y77" s="164" t="b">
        <f t="shared" si="583"/>
        <v>0</v>
      </c>
      <c r="Z77" s="220" t="b">
        <f t="shared" si="584"/>
        <v>1</v>
      </c>
      <c r="AA77" s="221" t="str">
        <f>IF(COUNTA(E77:F77:H77)&lt;3,"",(IF(V77=TRUE,$V$3,IF(W77=TRUE,$W$3,IF(X77=TRUE,$X$3,IF(Y77=TRUE,$Y$3,"Non"))))))</f>
        <v>Non</v>
      </c>
      <c r="AB77" s="164" t="b">
        <f t="shared" si="585"/>
        <v>0</v>
      </c>
      <c r="AC77" s="164" t="b">
        <f t="shared" si="586"/>
        <v>0</v>
      </c>
      <c r="AD77" s="164" t="b">
        <f t="shared" si="587"/>
        <v>0</v>
      </c>
      <c r="AE77" s="164" t="b">
        <f t="shared" si="588"/>
        <v>0</v>
      </c>
      <c r="AF77" s="164" t="b">
        <f t="shared" si="589"/>
        <v>0</v>
      </c>
      <c r="AG77" s="168" t="str">
        <f>IF(COUNTA(E77:F77:H77)&lt;3,"",(IF(AB77=TRUE,$AB$3,IF(AC77=TRUE,$AC$3,IF(AD77=TRUE,$AD$3,IF(AE77=TRUE,$AE$3,IF(AF77=TRUE,$AF$3,"Aucune")))))))</f>
        <v>Aucune</v>
      </c>
      <c r="AH77" s="280" t="b">
        <f t="shared" si="437"/>
        <v>0</v>
      </c>
      <c r="AI77" s="280" t="b">
        <f t="shared" si="438"/>
        <v>0</v>
      </c>
      <c r="AJ77" s="280" t="b">
        <f t="shared" si="439"/>
        <v>0</v>
      </c>
      <c r="AK77" s="280" t="b">
        <f t="shared" si="440"/>
        <v>0</v>
      </c>
      <c r="AL77" s="280" t="b">
        <f t="shared" si="441"/>
        <v>0</v>
      </c>
      <c r="AM77" s="280" t="b">
        <f t="shared" si="442"/>
        <v>0</v>
      </c>
      <c r="AN77" s="280" t="b">
        <f t="shared" si="443"/>
        <v>0</v>
      </c>
      <c r="AO77" s="280" t="b">
        <f t="shared" si="444"/>
        <v>0</v>
      </c>
      <c r="AP77" s="280" t="b">
        <f t="shared" si="445"/>
        <v>0</v>
      </c>
      <c r="AQ77" s="280" t="b">
        <f t="shared" si="446"/>
        <v>0</v>
      </c>
      <c r="AR77" s="280" t="b">
        <f t="shared" si="447"/>
        <v>0</v>
      </c>
      <c r="AS77" s="280" t="b">
        <f t="shared" si="448"/>
        <v>0</v>
      </c>
      <c r="AT77" s="280" t="b">
        <f t="shared" si="449"/>
        <v>0</v>
      </c>
      <c r="AU77" s="280" t="b">
        <f t="shared" si="450"/>
        <v>0</v>
      </c>
      <c r="AV77" s="280" t="b">
        <f t="shared" si="451"/>
        <v>0</v>
      </c>
      <c r="AW77" s="280" t="b">
        <f t="shared" si="452"/>
        <v>0</v>
      </c>
      <c r="AX77" s="385" t="str">
        <f>IF(COUNTA(E77:F77:H77)&lt;3,"",(IF(AH77=TRUE,AH$3,IF(AI77=TRUE,AI$3,IF(AJ77=TRUE,AJ$3,IF(AK77=TRUE,AK$3,IF(AL77=TRUE,AL$3,IF(AM77=TRUE,AM$3,IF(AN77=TRUE,AN$3,IF(AO77=TRUE,AO$3,IF(AP77=TRUE,AP$3,IF(AQ77=TRUE,AQ$3,IF(AR77=TRUE,AR$3,IF(AS77=TRUE,AS$3,IF(AT77=TRUE,AT$3,IF(AU77=TRUE,AU$3,IF(AV77=TRUE,AV$3,IF(AW77=TRUE,AW$3,"Aucune"))))))))))))))))))</f>
        <v>Aucune</v>
      </c>
      <c r="AY77" s="208" t="b">
        <f t="shared" si="637"/>
        <v>0</v>
      </c>
      <c r="AZ77" s="164" t="b">
        <f t="shared" si="638"/>
        <v>0</v>
      </c>
      <c r="BA77" s="164" t="b">
        <f t="shared" si="639"/>
        <v>0</v>
      </c>
      <c r="BB77" s="168" t="str">
        <f>IF(COUNTA(E77:F77:H77)&lt;3,"",(IF(AY77=TRUE,$AY$3,IF(AZ77=TRUE,$AZ$3,IF(BA77=TRUE,$BA$3,"Aucune action requise")))))</f>
        <v>Aucune action requise</v>
      </c>
      <c r="BC77" s="164" t="b">
        <f t="shared" si="640"/>
        <v>0</v>
      </c>
      <c r="BD77" s="164" t="b">
        <f t="shared" si="641"/>
        <v>0</v>
      </c>
      <c r="BE77" s="164" t="b">
        <f t="shared" si="642"/>
        <v>0</v>
      </c>
      <c r="BF77" s="164" t="b">
        <f t="shared" si="643"/>
        <v>0</v>
      </c>
      <c r="BG77" s="168" t="str">
        <f>IF(COUNTA(E77:F77:H77)&lt;3,"",(IF(BC77=TRUE,$BC$3,IF(BD77=TRUE,$BD$3,IF(BE77=TRUE,$BE$3,IF(BF77=TRUE,$BF$3,"Aucun"))))))</f>
        <v>Aucun</v>
      </c>
      <c r="BH77" s="169">
        <f t="shared" si="644"/>
        <v>0</v>
      </c>
      <c r="BI77" s="80">
        <f>'ODD 12'!AY11</f>
        <v>0</v>
      </c>
      <c r="BJ77" s="170"/>
      <c r="BK77" s="177"/>
      <c r="BL77" s="227">
        <f t="shared" si="645"/>
        <v>0</v>
      </c>
      <c r="BM77" s="235">
        <f t="shared" si="646"/>
        <v>0</v>
      </c>
      <c r="BR77" s="123">
        <f t="shared" si="647"/>
        <v>1</v>
      </c>
      <c r="BS77" s="123">
        <f t="shared" si="648"/>
        <v>0</v>
      </c>
      <c r="BT77" s="123">
        <f t="shared" si="649"/>
        <v>0</v>
      </c>
      <c r="BU77" s="123">
        <f t="shared" si="650"/>
        <v>0</v>
      </c>
      <c r="BV77" s="123">
        <f t="shared" si="651"/>
        <v>0</v>
      </c>
      <c r="BW77" s="123">
        <f t="shared" si="652"/>
        <v>0</v>
      </c>
      <c r="BX77" s="123">
        <f t="shared" si="653"/>
        <v>0</v>
      </c>
      <c r="BY77" s="123">
        <f t="shared" si="654"/>
        <v>0</v>
      </c>
    </row>
    <row r="78" spans="1:77" s="122" customFormat="1" ht="114" customHeight="1" thickBot="1">
      <c r="A78" s="121"/>
      <c r="B78" s="136">
        <v>12.6</v>
      </c>
      <c r="C78" s="331" t="s">
        <v>496</v>
      </c>
      <c r="D78" s="206">
        <f>'ODD 12'!E12</f>
        <v>0</v>
      </c>
      <c r="E78" s="89">
        <f>'ODD 12'!F14</f>
        <v>0</v>
      </c>
      <c r="F78" s="78">
        <f>'ODD 12'!G12</f>
        <v>0</v>
      </c>
      <c r="G78" s="78">
        <f>'ODD 12'!H12</f>
        <v>0</v>
      </c>
      <c r="H78" s="79">
        <f>'ODD 12'!I12</f>
        <v>0</v>
      </c>
      <c r="I78" s="79">
        <f>'ODD 12'!J12</f>
        <v>0</v>
      </c>
      <c r="J78" s="139">
        <f t="shared" si="568"/>
        <v>0</v>
      </c>
      <c r="K78" s="343">
        <f t="shared" si="633"/>
        <v>0</v>
      </c>
      <c r="L78" s="343" t="b">
        <f t="shared" si="570"/>
        <v>0</v>
      </c>
      <c r="M78" s="343" t="b">
        <f t="shared" si="571"/>
        <v>0</v>
      </c>
      <c r="N78" s="343" t="b">
        <f t="shared" si="572"/>
        <v>0</v>
      </c>
      <c r="O78" s="343" t="b">
        <f t="shared" si="573"/>
        <v>0</v>
      </c>
      <c r="P78" s="343" t="b">
        <f t="shared" si="574"/>
        <v>0</v>
      </c>
      <c r="Q78" s="343" t="b">
        <f t="shared" si="575"/>
        <v>0</v>
      </c>
      <c r="R78" s="343" t="b">
        <f t="shared" si="576"/>
        <v>0</v>
      </c>
      <c r="S78" s="344">
        <f t="shared" si="634"/>
        <v>0</v>
      </c>
      <c r="T78" s="345">
        <f t="shared" si="635"/>
        <v>0</v>
      </c>
      <c r="U78" s="140">
        <f t="shared" si="636"/>
        <v>0</v>
      </c>
      <c r="V78" s="343" t="b">
        <f t="shared" si="580"/>
        <v>0</v>
      </c>
      <c r="W78" s="343" t="b">
        <f t="shared" si="581"/>
        <v>0</v>
      </c>
      <c r="X78" s="343" t="b">
        <f t="shared" si="582"/>
        <v>0</v>
      </c>
      <c r="Y78" s="343" t="b">
        <f t="shared" si="583"/>
        <v>0</v>
      </c>
      <c r="Z78" s="390" t="b">
        <f t="shared" si="584"/>
        <v>1</v>
      </c>
      <c r="AA78" s="362" t="str">
        <f>IF(COUNTA(E78:F78:H78)&lt;3,"",(IF(V78=TRUE,$V$3,IF(W78=TRUE,$W$3,IF(X78=TRUE,$X$3,IF(Y78=TRUE,$Y$3,"Non"))))))</f>
        <v>Non</v>
      </c>
      <c r="AB78" s="337" t="b">
        <f t="shared" si="585"/>
        <v>0</v>
      </c>
      <c r="AC78" s="337" t="b">
        <f t="shared" si="586"/>
        <v>0</v>
      </c>
      <c r="AD78" s="337" t="b">
        <f t="shared" si="587"/>
        <v>0</v>
      </c>
      <c r="AE78" s="337" t="b">
        <f t="shared" si="588"/>
        <v>0</v>
      </c>
      <c r="AF78" s="337" t="b">
        <f t="shared" si="589"/>
        <v>0</v>
      </c>
      <c r="AG78" s="340" t="str">
        <f>IF(COUNTA(E78:F78:H78)&lt;3,"",(IF(AB78=TRUE,$AB$3,IF(AC78=TRUE,$AC$3,IF(AD78=TRUE,$AD$3,IF(AE78=TRUE,$AE$3,IF(AF78=TRUE,$AF$3,"Aucune")))))))</f>
        <v>Aucune</v>
      </c>
      <c r="AH78" s="337" t="b">
        <f t="shared" si="437"/>
        <v>0</v>
      </c>
      <c r="AI78" s="337" t="b">
        <f t="shared" si="438"/>
        <v>0</v>
      </c>
      <c r="AJ78" s="337" t="b">
        <f t="shared" si="439"/>
        <v>0</v>
      </c>
      <c r="AK78" s="337" t="b">
        <f t="shared" si="440"/>
        <v>0</v>
      </c>
      <c r="AL78" s="337" t="b">
        <f t="shared" si="441"/>
        <v>0</v>
      </c>
      <c r="AM78" s="337" t="b">
        <f t="shared" si="442"/>
        <v>0</v>
      </c>
      <c r="AN78" s="337" t="b">
        <f t="shared" si="443"/>
        <v>0</v>
      </c>
      <c r="AO78" s="337" t="b">
        <f t="shared" si="444"/>
        <v>0</v>
      </c>
      <c r="AP78" s="337" t="b">
        <f t="shared" si="445"/>
        <v>0</v>
      </c>
      <c r="AQ78" s="337" t="b">
        <f t="shared" si="446"/>
        <v>0</v>
      </c>
      <c r="AR78" s="337" t="b">
        <f t="shared" si="447"/>
        <v>0</v>
      </c>
      <c r="AS78" s="337" t="b">
        <f t="shared" si="448"/>
        <v>0</v>
      </c>
      <c r="AT78" s="337" t="b">
        <f t="shared" si="449"/>
        <v>0</v>
      </c>
      <c r="AU78" s="337" t="b">
        <f t="shared" si="450"/>
        <v>0</v>
      </c>
      <c r="AV78" s="337" t="b">
        <f t="shared" si="451"/>
        <v>0</v>
      </c>
      <c r="AW78" s="337" t="b">
        <f t="shared" si="452"/>
        <v>0</v>
      </c>
      <c r="AX78" s="363" t="str">
        <f>IF(COUNTA(E78:F78:H78)&lt;3,"",(IF(AH78=TRUE,AH$3,IF(AI78=TRUE,AI$3,IF(AJ78=TRUE,AJ$3,IF(AK78=TRUE,AK$3,IF(AL78=TRUE,AL$3,IF(AM78=TRUE,AM$3,IF(AN78=TRUE,AN$3,IF(AO78=TRUE,AO$3,IF(AP78=TRUE,AP$3,IF(AQ78=TRUE,AQ$3,IF(AR78=TRUE,AR$3,IF(AS78=TRUE,AS$3,IF(AT78=TRUE,AT$3,IF(AU78=TRUE,AU$3,IF(AV78=TRUE,AV$3,IF(AW78=TRUE,AW$3,"Aucune"))))))))))))))))))</f>
        <v>Aucune</v>
      </c>
      <c r="AY78" s="393" t="b">
        <f t="shared" si="637"/>
        <v>0</v>
      </c>
      <c r="AZ78" s="343" t="b">
        <f t="shared" si="638"/>
        <v>0</v>
      </c>
      <c r="BA78" s="343" t="b">
        <f t="shared" si="639"/>
        <v>0</v>
      </c>
      <c r="BB78" s="346" t="str">
        <f>IF(COUNTA(E78:F78:H78)&lt;3,"",(IF(AY78=TRUE,$AY$3,IF(AZ78=TRUE,$AZ$3,IF(BA78=TRUE,$BA$3,"Aucune action requise")))))</f>
        <v>Aucune action requise</v>
      </c>
      <c r="BC78" s="343" t="b">
        <f t="shared" si="640"/>
        <v>0</v>
      </c>
      <c r="BD78" s="343" t="b">
        <f t="shared" si="641"/>
        <v>0</v>
      </c>
      <c r="BE78" s="343" t="b">
        <f t="shared" si="642"/>
        <v>0</v>
      </c>
      <c r="BF78" s="343" t="b">
        <f t="shared" si="643"/>
        <v>0</v>
      </c>
      <c r="BG78" s="346" t="str">
        <f>IF(COUNTA(E78:F78:H78)&lt;3,"",(IF(BC78=TRUE,$BC$3,IF(BD78=TRUE,$BD$3,IF(BE78=TRUE,$BE$3,IF(BF78=TRUE,$BF$3,"Aucun"))))))</f>
        <v>Aucun</v>
      </c>
      <c r="BH78" s="94">
        <f>G78</f>
        <v>0</v>
      </c>
      <c r="BI78" s="80">
        <f>'ODD 12'!AY12</f>
        <v>0</v>
      </c>
      <c r="BJ78" s="51"/>
      <c r="BK78" s="152"/>
      <c r="BL78" s="227">
        <f t="shared" si="645"/>
        <v>0</v>
      </c>
      <c r="BM78" s="229">
        <f t="shared" si="646"/>
        <v>0</v>
      </c>
      <c r="BR78" s="123">
        <f t="shared" si="647"/>
        <v>1</v>
      </c>
      <c r="BS78" s="123">
        <f t="shared" si="648"/>
        <v>0</v>
      </c>
      <c r="BT78" s="123">
        <f t="shared" si="649"/>
        <v>0</v>
      </c>
      <c r="BU78" s="123">
        <f t="shared" si="650"/>
        <v>0</v>
      </c>
      <c r="BV78" s="123">
        <f t="shared" si="651"/>
        <v>0</v>
      </c>
      <c r="BW78" s="123">
        <f t="shared" si="652"/>
        <v>0</v>
      </c>
      <c r="BX78" s="123">
        <f t="shared" si="653"/>
        <v>0</v>
      </c>
      <c r="BY78" s="123">
        <f t="shared" si="654"/>
        <v>0</v>
      </c>
    </row>
    <row r="79" spans="1:77" s="122" customFormat="1" ht="114" customHeight="1" thickBot="1">
      <c r="A79" s="121"/>
      <c r="B79" s="541">
        <v>12.8</v>
      </c>
      <c r="C79" s="331" t="s">
        <v>497</v>
      </c>
      <c r="D79" s="206">
        <f>'ODD 12'!E14</f>
        <v>0</v>
      </c>
      <c r="E79" s="89">
        <f>'ODD 12'!F14</f>
        <v>0</v>
      </c>
      <c r="F79" s="78">
        <f>'ODD 12'!G14</f>
        <v>0</v>
      </c>
      <c r="G79" s="78">
        <f>'ODD 12'!H14</f>
        <v>0</v>
      </c>
      <c r="H79" s="79">
        <f>'ODD 12'!I14</f>
        <v>0</v>
      </c>
      <c r="I79" s="79">
        <f>'ODD 12'!J14</f>
        <v>0</v>
      </c>
      <c r="J79" s="139">
        <f t="shared" si="568"/>
        <v>0</v>
      </c>
      <c r="K79" s="343">
        <f t="shared" ref="K79:K80" si="655">E79*10+F79</f>
        <v>0</v>
      </c>
      <c r="L79" s="343" t="b">
        <f t="shared" ref="L79:L80" si="656">OR(K79=31)</f>
        <v>0</v>
      </c>
      <c r="M79" s="343" t="b">
        <f t="shared" ref="M79:M80" si="657">OR(K79=21,K79=32)</f>
        <v>0</v>
      </c>
      <c r="N79" s="343" t="b">
        <f t="shared" ref="N79:N80" si="658">OR(K79=22,K79=33)</f>
        <v>0</v>
      </c>
      <c r="O79" s="343" t="b">
        <f t="shared" ref="O79:O80" si="659">OR(K79=11,K79=12)</f>
        <v>0</v>
      </c>
      <c r="P79" s="343" t="b">
        <f t="shared" ref="P79:P80" si="660">OR(K79=23,K79=34)</f>
        <v>0</v>
      </c>
      <c r="Q79" s="343" t="b">
        <f t="shared" ref="Q79:Q80" si="661">OR(K79=13,K79=14,K79=24)</f>
        <v>0</v>
      </c>
      <c r="R79" s="343" t="b">
        <f t="shared" ref="R79:R80" si="662">OR(K79=1,K79=2,K79=3,K79=4)</f>
        <v>0</v>
      </c>
      <c r="S79" s="344">
        <f t="shared" ref="S79:S80" si="663">IF(COUNTA(E79:F79)&lt;2,"",(IF(L79=TRUE,$L$3,IF(M79=TRUE,$M$3,IF(N79=TRUE,$N$3,IF(O79=TRUE,$O$3,IF(P79=TRUE,$P$3,IF(Q79=TRUE,$Q$3,IF(R79=TRUE,$R$3,0)))))))))</f>
        <v>0</v>
      </c>
      <c r="T79" s="345">
        <f t="shared" ref="T79:T80" si="664">IF(COUNTA(E79:F79)&lt;2,"",(IF(L79=TRUE,6,IF(M79=TRUE,5,IF(N79=TRUE,4,IF(O79=TRUE,3,IF(P79=TRUE,2,IF(Q79=TRUE,1,IF(R79=TRUE,0,0)))))))))</f>
        <v>0</v>
      </c>
      <c r="U79" s="140">
        <f t="shared" ref="U79:U80" si="665">T79*10+H79</f>
        <v>0</v>
      </c>
      <c r="V79" s="343" t="b">
        <f t="shared" ref="V79:V80" si="666">OR(U79=61,U79=62,U79=63)</f>
        <v>0</v>
      </c>
      <c r="W79" s="343" t="b">
        <f t="shared" ref="W79:W80" si="667">OR(U79=51,U79=52)</f>
        <v>0</v>
      </c>
      <c r="X79" s="343" t="b">
        <f t="shared" ref="X79:X80" si="668">OR(U79=31,U79=41,U79=42,U79=53)</f>
        <v>0</v>
      </c>
      <c r="Y79" s="343" t="b">
        <f t="shared" ref="Y79:Y80" si="669">OR(U79=21,U79=32)</f>
        <v>0</v>
      </c>
      <c r="Z79" s="390" t="b">
        <f t="shared" ref="Z79:Z80" si="670">AND(V79=FALSE,W79=FALSE,X79=FALSE,Y79=FALSE)</f>
        <v>1</v>
      </c>
      <c r="AA79" s="362" t="str">
        <f>IF(COUNTA(E79:F79:H79)&lt;3,"",(IF(V79=TRUE,$V$3,IF(W79=TRUE,$W$3,IF(X79=TRUE,$X$3,IF(Y79=TRUE,$Y$3,"Non"))))))</f>
        <v>Non</v>
      </c>
      <c r="AB79" s="448"/>
      <c r="AC79" s="448"/>
      <c r="AD79" s="448"/>
      <c r="AE79" s="448"/>
      <c r="AF79" s="448"/>
      <c r="AG79" s="340" t="str">
        <f>IF(COUNTA(E79:F79:H79)&lt;3,"",(IF(AB79=TRUE,$AB$3,IF(AC79=TRUE,$AC$3,IF(AD79=TRUE,$AD$3,IF(AE79=TRUE,$AE$3,IF(AF79=TRUE,$AF$3,"Aucune")))))))</f>
        <v>Aucune</v>
      </c>
      <c r="AH79" s="448"/>
      <c r="AI79" s="448"/>
      <c r="AJ79" s="448"/>
      <c r="AK79" s="448"/>
      <c r="AL79" s="448"/>
      <c r="AM79" s="448"/>
      <c r="AN79" s="448"/>
      <c r="AO79" s="448"/>
      <c r="AP79" s="448"/>
      <c r="AQ79" s="448"/>
      <c r="AR79" s="448"/>
      <c r="AS79" s="448"/>
      <c r="AT79" s="448"/>
      <c r="AU79" s="448"/>
      <c r="AV79" s="448"/>
      <c r="AW79" s="448"/>
      <c r="AX79" s="363" t="str">
        <f>IF(COUNTA(E79:F79:H79)&lt;3,"",(IF(AH79=TRUE,AH$3,IF(AI79=TRUE,AI$3,IF(AJ79=TRUE,AJ$3,IF(AK79=TRUE,AK$3,IF(AL79=TRUE,AL$3,IF(AM79=TRUE,AM$3,IF(AN79=TRUE,AN$3,IF(AO79=TRUE,AO$3,IF(AP79=TRUE,AP$3,IF(AQ79=TRUE,AQ$3,IF(AR79=TRUE,AR$3,IF(AS79=TRUE,AS$3,IF(AT79=TRUE,AT$3,IF(AU79=TRUE,AU$3,IF(AV79=TRUE,AV$3,IF(AW79=TRUE,AW$3,"Aucune"))))))))))))))))))</f>
        <v>Aucune</v>
      </c>
      <c r="AY79" s="542"/>
      <c r="AZ79" s="448"/>
      <c r="BA79" s="448"/>
      <c r="BB79" s="451"/>
      <c r="BC79" s="448"/>
      <c r="BD79" s="448"/>
      <c r="BE79" s="448"/>
      <c r="BF79" s="448"/>
      <c r="BG79" s="451"/>
      <c r="BH79" s="94">
        <f t="shared" ref="BH79:BH80" si="671">G79</f>
        <v>0</v>
      </c>
      <c r="BI79" s="94">
        <f>'ODD 12'!AY14</f>
        <v>0</v>
      </c>
      <c r="BJ79" s="543"/>
      <c r="BK79" s="544"/>
      <c r="BL79" s="227">
        <f t="shared" si="645"/>
        <v>0</v>
      </c>
      <c r="BM79" s="545"/>
      <c r="BR79" s="123">
        <f t="shared" ref="BR79:BR80" si="672">IF(K79=0,1,0)</f>
        <v>1</v>
      </c>
      <c r="BS79" s="123">
        <f t="shared" ref="BS79:BS80" si="673">IF(L79=TRUE,1,0)</f>
        <v>0</v>
      </c>
      <c r="BT79" s="123">
        <f t="shared" ref="BT79:BT80" si="674">IF(M79=TRUE,1,0)</f>
        <v>0</v>
      </c>
      <c r="BU79" s="123">
        <f t="shared" ref="BU79:BU80" si="675">IF(N79=TRUE,1,0)</f>
        <v>0</v>
      </c>
      <c r="BV79" s="123">
        <f t="shared" ref="BV79:BV80" si="676">IF(O79=TRUE,1,0)</f>
        <v>0</v>
      </c>
      <c r="BW79" s="123">
        <f t="shared" ref="BW79:BW80" si="677">IF(P79=TRUE,1,0)</f>
        <v>0</v>
      </c>
      <c r="BX79" s="123">
        <f t="shared" ref="BX79:BX80" si="678">IF(Q79=TRUE,1,0)</f>
        <v>0</v>
      </c>
      <c r="BY79" s="123">
        <f t="shared" ref="BY79:BY80" si="679">IF(R79=TRUE,1,0)</f>
        <v>0</v>
      </c>
    </row>
    <row r="80" spans="1:77" s="122" customFormat="1" ht="114" customHeight="1" thickBot="1">
      <c r="A80" s="121"/>
      <c r="B80" s="541" t="s">
        <v>309</v>
      </c>
      <c r="C80" s="331" t="s">
        <v>498</v>
      </c>
      <c r="D80" s="206">
        <f>'ODD 12'!E15</f>
        <v>0</v>
      </c>
      <c r="E80" s="89">
        <f>'ODD 12'!F15</f>
        <v>0</v>
      </c>
      <c r="F80" s="78">
        <f>'ODD 12'!G15</f>
        <v>0</v>
      </c>
      <c r="G80" s="78">
        <f>'ODD 12'!H15</f>
        <v>0</v>
      </c>
      <c r="H80" s="79">
        <f>'ODD 12'!I15</f>
        <v>0</v>
      </c>
      <c r="I80" s="79">
        <f>'ODD 12'!J15</f>
        <v>0</v>
      </c>
      <c r="J80" s="139">
        <f t="shared" si="568"/>
        <v>0</v>
      </c>
      <c r="K80" s="343">
        <f t="shared" si="655"/>
        <v>0</v>
      </c>
      <c r="L80" s="343" t="b">
        <f t="shared" si="656"/>
        <v>0</v>
      </c>
      <c r="M80" s="343" t="b">
        <f t="shared" si="657"/>
        <v>0</v>
      </c>
      <c r="N80" s="343" t="b">
        <f t="shared" si="658"/>
        <v>0</v>
      </c>
      <c r="O80" s="343" t="b">
        <f t="shared" si="659"/>
        <v>0</v>
      </c>
      <c r="P80" s="343" t="b">
        <f t="shared" si="660"/>
        <v>0</v>
      </c>
      <c r="Q80" s="343" t="b">
        <f t="shared" si="661"/>
        <v>0</v>
      </c>
      <c r="R80" s="343" t="b">
        <f t="shared" si="662"/>
        <v>0</v>
      </c>
      <c r="S80" s="344">
        <f t="shared" si="663"/>
        <v>0</v>
      </c>
      <c r="T80" s="345">
        <f t="shared" si="664"/>
        <v>0</v>
      </c>
      <c r="U80" s="140">
        <f t="shared" si="665"/>
        <v>0</v>
      </c>
      <c r="V80" s="343" t="b">
        <f t="shared" si="666"/>
        <v>0</v>
      </c>
      <c r="W80" s="343" t="b">
        <f t="shared" si="667"/>
        <v>0</v>
      </c>
      <c r="X80" s="343" t="b">
        <f t="shared" si="668"/>
        <v>0</v>
      </c>
      <c r="Y80" s="343" t="b">
        <f t="shared" si="669"/>
        <v>0</v>
      </c>
      <c r="Z80" s="390" t="b">
        <f t="shared" si="670"/>
        <v>1</v>
      </c>
      <c r="AA80" s="362" t="str">
        <f>IF(COUNTA(E80:F80:H80)&lt;3,"",(IF(V80=TRUE,$V$3,IF(W80=TRUE,$W$3,IF(X80=TRUE,$X$3,IF(Y80=TRUE,$Y$3,"Non"))))))</f>
        <v>Non</v>
      </c>
      <c r="AB80" s="448"/>
      <c r="AC80" s="448"/>
      <c r="AD80" s="448"/>
      <c r="AE80" s="448"/>
      <c r="AF80" s="448"/>
      <c r="AG80" s="340" t="str">
        <f>IF(COUNTA(E80:F80:H80)&lt;3,"",(IF(AB80=TRUE,$AB$3,IF(AC80=TRUE,$AC$3,IF(AD80=TRUE,$AD$3,IF(AE80=TRUE,$AE$3,IF(AF80=TRUE,$AF$3,"Aucune")))))))</f>
        <v>Aucune</v>
      </c>
      <c r="AH80" s="448"/>
      <c r="AI80" s="448"/>
      <c r="AJ80" s="448"/>
      <c r="AK80" s="448"/>
      <c r="AL80" s="448"/>
      <c r="AM80" s="448"/>
      <c r="AN80" s="448"/>
      <c r="AO80" s="448"/>
      <c r="AP80" s="448"/>
      <c r="AQ80" s="448"/>
      <c r="AR80" s="448"/>
      <c r="AS80" s="448"/>
      <c r="AT80" s="448"/>
      <c r="AU80" s="448"/>
      <c r="AV80" s="448"/>
      <c r="AW80" s="448"/>
      <c r="AX80" s="363" t="str">
        <f>IF(COUNTA(E80:F80:H80)&lt;3,"",(IF(AH80=TRUE,AH$3,IF(AI80=TRUE,AI$3,IF(AJ80=TRUE,AJ$3,IF(AK80=TRUE,AK$3,IF(AL80=TRUE,AL$3,IF(AM80=TRUE,AM$3,IF(AN80=TRUE,AN$3,IF(AO80=TRUE,AO$3,IF(AP80=TRUE,AP$3,IF(AQ80=TRUE,AQ$3,IF(AR80=TRUE,AR$3,IF(AS80=TRUE,AS$3,IF(AT80=TRUE,AT$3,IF(AU80=TRUE,AU$3,IF(AV80=TRUE,AV$3,IF(AW80=TRUE,AW$3,"Aucune"))))))))))))))))))</f>
        <v>Aucune</v>
      </c>
      <c r="AY80" s="542"/>
      <c r="AZ80" s="448"/>
      <c r="BA80" s="448"/>
      <c r="BB80" s="451"/>
      <c r="BC80" s="448"/>
      <c r="BD80" s="448"/>
      <c r="BE80" s="448"/>
      <c r="BF80" s="448"/>
      <c r="BG80" s="451"/>
      <c r="BH80" s="94">
        <f t="shared" si="671"/>
        <v>0</v>
      </c>
      <c r="BI80" s="94">
        <f>'ODD 12'!AY15</f>
        <v>0</v>
      </c>
      <c r="BJ80" s="543"/>
      <c r="BK80" s="544"/>
      <c r="BL80" s="227">
        <f t="shared" si="645"/>
        <v>0</v>
      </c>
      <c r="BM80" s="545"/>
      <c r="BR80" s="123">
        <f t="shared" si="672"/>
        <v>1</v>
      </c>
      <c r="BS80" s="123">
        <f t="shared" si="673"/>
        <v>0</v>
      </c>
      <c r="BT80" s="123">
        <f t="shared" si="674"/>
        <v>0</v>
      </c>
      <c r="BU80" s="123">
        <f t="shared" si="675"/>
        <v>0</v>
      </c>
      <c r="BV80" s="123">
        <f t="shared" si="676"/>
        <v>0</v>
      </c>
      <c r="BW80" s="123">
        <f t="shared" si="677"/>
        <v>0</v>
      </c>
      <c r="BX80" s="123">
        <f t="shared" si="678"/>
        <v>0</v>
      </c>
      <c r="BY80" s="123">
        <f t="shared" si="679"/>
        <v>0</v>
      </c>
    </row>
    <row r="81" spans="1:77" ht="114" customHeight="1" thickBot="1">
      <c r="B81" s="325" t="s">
        <v>312</v>
      </c>
      <c r="C81" s="333" t="s">
        <v>313</v>
      </c>
      <c r="D81" s="206">
        <f>'ODD 12'!E16</f>
        <v>0</v>
      </c>
      <c r="E81" s="89">
        <f>'ODD 12'!F16</f>
        <v>0</v>
      </c>
      <c r="F81" s="78">
        <f>'ODD 12'!G16</f>
        <v>0</v>
      </c>
      <c r="G81" s="78">
        <f>'ODD 12'!H16</f>
        <v>0</v>
      </c>
      <c r="H81" s="79">
        <f>'ODD 12'!I16</f>
        <v>0</v>
      </c>
      <c r="I81" s="79">
        <f>'ODD 12'!J16</f>
        <v>0</v>
      </c>
      <c r="J81" s="287">
        <f t="shared" si="568"/>
        <v>0</v>
      </c>
      <c r="K81" s="288">
        <f t="shared" si="633"/>
        <v>0</v>
      </c>
      <c r="L81" s="288" t="b">
        <f t="shared" si="570"/>
        <v>0</v>
      </c>
      <c r="M81" s="288" t="b">
        <f t="shared" si="571"/>
        <v>0</v>
      </c>
      <c r="N81" s="288" t="b">
        <f t="shared" si="572"/>
        <v>0</v>
      </c>
      <c r="O81" s="288" t="b">
        <f t="shared" si="573"/>
        <v>0</v>
      </c>
      <c r="P81" s="288" t="b">
        <f t="shared" si="574"/>
        <v>0</v>
      </c>
      <c r="Q81" s="288" t="b">
        <f t="shared" si="575"/>
        <v>0</v>
      </c>
      <c r="R81" s="288" t="b">
        <f t="shared" si="576"/>
        <v>0</v>
      </c>
      <c r="S81" s="289">
        <f t="shared" si="634"/>
        <v>0</v>
      </c>
      <c r="T81" s="290">
        <f t="shared" si="635"/>
        <v>0</v>
      </c>
      <c r="U81" s="291">
        <f t="shared" si="636"/>
        <v>0</v>
      </c>
      <c r="V81" s="288" t="b">
        <f t="shared" si="580"/>
        <v>0</v>
      </c>
      <c r="W81" s="288" t="b">
        <f t="shared" si="581"/>
        <v>0</v>
      </c>
      <c r="X81" s="288" t="b">
        <f t="shared" si="582"/>
        <v>0</v>
      </c>
      <c r="Y81" s="288" t="b">
        <f t="shared" si="583"/>
        <v>0</v>
      </c>
      <c r="Z81" s="364" t="b">
        <f t="shared" si="584"/>
        <v>1</v>
      </c>
      <c r="AA81" s="365" t="str">
        <f>IF(COUNTA(E81:F81:H81)&lt;3,"",(IF(V81=TRUE,$V$3,IF(W81=TRUE,$W$3,IF(X81=TRUE,$X$3,IF(Y81=TRUE,$Y$3,"Non"))))))</f>
        <v>Non</v>
      </c>
      <c r="AB81" s="288" t="b">
        <f t="shared" si="585"/>
        <v>0</v>
      </c>
      <c r="AC81" s="288" t="b">
        <f t="shared" si="586"/>
        <v>0</v>
      </c>
      <c r="AD81" s="288" t="b">
        <f t="shared" si="587"/>
        <v>0</v>
      </c>
      <c r="AE81" s="288" t="b">
        <f t="shared" si="588"/>
        <v>0</v>
      </c>
      <c r="AF81" s="288" t="b">
        <f t="shared" si="589"/>
        <v>0</v>
      </c>
      <c r="AG81" s="292" t="str">
        <f>IF(COUNTA(E81:F81:H81)&lt;3,"",(IF(AB81=TRUE,$AB$3,IF(AC81=TRUE,$AC$3,IF(AD81=TRUE,$AD$3,IF(AE81=TRUE,$AE$3,IF(AF81=TRUE,$AF$3,"Aucune")))))))</f>
        <v>Aucune</v>
      </c>
      <c r="AH81" s="306" t="b">
        <f t="shared" si="437"/>
        <v>0</v>
      </c>
      <c r="AI81" s="306" t="b">
        <f t="shared" si="438"/>
        <v>0</v>
      </c>
      <c r="AJ81" s="306" t="b">
        <f t="shared" si="439"/>
        <v>0</v>
      </c>
      <c r="AK81" s="306" t="b">
        <f t="shared" si="440"/>
        <v>0</v>
      </c>
      <c r="AL81" s="306" t="b">
        <f t="shared" si="441"/>
        <v>0</v>
      </c>
      <c r="AM81" s="306" t="b">
        <f t="shared" si="442"/>
        <v>0</v>
      </c>
      <c r="AN81" s="306" t="b">
        <f t="shared" si="443"/>
        <v>0</v>
      </c>
      <c r="AO81" s="306" t="b">
        <f t="shared" si="444"/>
        <v>0</v>
      </c>
      <c r="AP81" s="306" t="b">
        <f t="shared" si="445"/>
        <v>0</v>
      </c>
      <c r="AQ81" s="306" t="b">
        <f t="shared" si="446"/>
        <v>0</v>
      </c>
      <c r="AR81" s="306" t="b">
        <f t="shared" si="447"/>
        <v>0</v>
      </c>
      <c r="AS81" s="306" t="b">
        <f t="shared" si="448"/>
        <v>0</v>
      </c>
      <c r="AT81" s="306" t="b">
        <f t="shared" si="449"/>
        <v>0</v>
      </c>
      <c r="AU81" s="306" t="b">
        <f t="shared" si="450"/>
        <v>0</v>
      </c>
      <c r="AV81" s="306" t="b">
        <f t="shared" si="451"/>
        <v>0</v>
      </c>
      <c r="AW81" s="306" t="b">
        <f t="shared" si="452"/>
        <v>0</v>
      </c>
      <c r="AX81" s="366" t="str">
        <f>IF(COUNTA(E81:F81:H81)&lt;3,"",(IF(AH81=TRUE,AH$3,IF(AI81=TRUE,AI$3,IF(AJ81=TRUE,AJ$3,IF(AK81=TRUE,AK$3,IF(AL81=TRUE,AL$3,IF(AM81=TRUE,AM$3,IF(AN81=TRUE,AN$3,IF(AO81=TRUE,AO$3,IF(AP81=TRUE,AP$3,IF(AQ81=TRUE,AQ$3,IF(AR81=TRUE,AR$3,IF(AS81=TRUE,AS$3,IF(AT81=TRUE,AT$3,IF(AU81=TRUE,AU$3,IF(AV81=TRUE,AV$3,IF(AW81=TRUE,AW$3,"Aucune"))))))))))))))))))</f>
        <v>Aucune</v>
      </c>
      <c r="AY81" s="367" t="b">
        <f t="shared" si="637"/>
        <v>0</v>
      </c>
      <c r="AZ81" s="288" t="b">
        <f t="shared" si="638"/>
        <v>0</v>
      </c>
      <c r="BA81" s="288" t="b">
        <f t="shared" si="639"/>
        <v>0</v>
      </c>
      <c r="BB81" s="292" t="str">
        <f>IF(COUNTA(E81:F81:H81)&lt;3,"",(IF(AY81=TRUE,$AY$3,IF(AZ81=TRUE,$AZ$3,IF(BA81=TRUE,$BA$3,"Aucune action requise")))))</f>
        <v>Aucune action requise</v>
      </c>
      <c r="BC81" s="288" t="b">
        <f t="shared" si="640"/>
        <v>0</v>
      </c>
      <c r="BD81" s="288" t="b">
        <f t="shared" si="641"/>
        <v>0</v>
      </c>
      <c r="BE81" s="288" t="b">
        <f t="shared" si="642"/>
        <v>0</v>
      </c>
      <c r="BF81" s="288" t="b">
        <f t="shared" si="643"/>
        <v>0</v>
      </c>
      <c r="BG81" s="292" t="str">
        <f>IF(COUNTA(E81:F81:H81)&lt;3,"",(IF(BC81=TRUE,$BC$3,IF(BD81=TRUE,$BD$3,IF(BE81=TRUE,$BE$3,IF(BF81=TRUE,$BF$3,"Aucun"))))))</f>
        <v>Aucun</v>
      </c>
      <c r="BH81" s="293">
        <f t="shared" si="644"/>
        <v>0</v>
      </c>
      <c r="BI81" s="94">
        <f>'ODD 12'!AY16</f>
        <v>0</v>
      </c>
      <c r="BJ81" s="294"/>
      <c r="BK81" s="368"/>
      <c r="BL81" s="227">
        <f t="shared" si="645"/>
        <v>0</v>
      </c>
      <c r="BM81" s="369">
        <f t="shared" si="646"/>
        <v>0</v>
      </c>
      <c r="BR81" s="123">
        <f t="shared" si="647"/>
        <v>1</v>
      </c>
      <c r="BS81" s="123">
        <f t="shared" si="648"/>
        <v>0</v>
      </c>
      <c r="BT81" s="123">
        <f t="shared" si="649"/>
        <v>0</v>
      </c>
      <c r="BU81" s="123">
        <f t="shared" si="650"/>
        <v>0</v>
      </c>
      <c r="BV81" s="123">
        <f t="shared" si="651"/>
        <v>0</v>
      </c>
      <c r="BW81" s="123">
        <f t="shared" si="652"/>
        <v>0</v>
      </c>
      <c r="BX81" s="123">
        <f t="shared" si="653"/>
        <v>0</v>
      </c>
      <c r="BY81" s="123">
        <f t="shared" si="654"/>
        <v>0</v>
      </c>
    </row>
    <row r="82" spans="1:77" s="119" customFormat="1" ht="30.75" customHeight="1" thickBot="1">
      <c r="A82" s="118"/>
      <c r="B82" s="725" t="str">
        <f>'ODD 13'!B2:C2</f>
        <v xml:space="preserve">ODD 13  -   Prendre d’urgence des mesures pour lutter contre les changements climatiques et leurs répercussions * </v>
      </c>
      <c r="C82" s="721"/>
      <c r="D82" s="721"/>
      <c r="E82" s="721"/>
      <c r="F82" s="721"/>
      <c r="G82" s="721"/>
      <c r="H82" s="721"/>
      <c r="I82" s="721"/>
      <c r="J82" s="721"/>
      <c r="K82" s="721"/>
      <c r="L82" s="721"/>
      <c r="M82" s="721"/>
      <c r="N82" s="721"/>
      <c r="O82" s="721"/>
      <c r="P82" s="721"/>
      <c r="Q82" s="721"/>
      <c r="R82" s="721"/>
      <c r="S82" s="721"/>
      <c r="T82" s="721"/>
      <c r="U82" s="721"/>
      <c r="V82" s="721"/>
      <c r="W82" s="721"/>
      <c r="X82" s="721"/>
      <c r="Y82" s="721"/>
      <c r="Z82" s="721"/>
      <c r="AA82" s="721"/>
      <c r="AB82" s="721"/>
      <c r="AC82" s="721"/>
      <c r="AD82" s="721"/>
      <c r="AE82" s="721"/>
      <c r="AF82" s="721"/>
      <c r="AG82" s="721"/>
      <c r="AH82" s="721"/>
      <c r="AI82" s="721"/>
      <c r="AJ82" s="721"/>
      <c r="AK82" s="721"/>
      <c r="AL82" s="721"/>
      <c r="AM82" s="721"/>
      <c r="AN82" s="721"/>
      <c r="AO82" s="721"/>
      <c r="AP82" s="721"/>
      <c r="AQ82" s="721"/>
      <c r="AR82" s="721"/>
      <c r="AS82" s="721"/>
      <c r="AT82" s="721"/>
      <c r="AU82" s="721"/>
      <c r="AV82" s="721"/>
      <c r="AW82" s="721"/>
      <c r="AX82" s="721"/>
      <c r="AY82" s="721"/>
      <c r="AZ82" s="721"/>
      <c r="BA82" s="721"/>
      <c r="BB82" s="721"/>
      <c r="BC82" s="721"/>
      <c r="BD82" s="721"/>
      <c r="BE82" s="721"/>
      <c r="BF82" s="721"/>
      <c r="BG82" s="721"/>
      <c r="BH82" s="721"/>
      <c r="BI82" s="721"/>
      <c r="BJ82" s="721"/>
      <c r="BK82" s="721"/>
      <c r="BL82" s="721"/>
      <c r="BM82" s="722"/>
      <c r="BO82" s="119" t="str">
        <f>B82</f>
        <v xml:space="preserve">ODD 13  -   Prendre d’urgence des mesures pour lutter contre les changements climatiques et leurs répercussions * </v>
      </c>
      <c r="BP82" s="119">
        <v>5</v>
      </c>
      <c r="BQ82" s="119">
        <f>SUM(BS82:BX82)</f>
        <v>0</v>
      </c>
      <c r="BR82" s="120">
        <f>BP82-BQ82</f>
        <v>5</v>
      </c>
      <c r="BS82" s="120">
        <f t="shared" ref="BS82:BX82" si="680">SUM(BS83:BS86)</f>
        <v>0</v>
      </c>
      <c r="BT82" s="120">
        <f t="shared" si="680"/>
        <v>0</v>
      </c>
      <c r="BU82" s="120">
        <f t="shared" si="680"/>
        <v>0</v>
      </c>
      <c r="BV82" s="120">
        <f t="shared" si="680"/>
        <v>0</v>
      </c>
      <c r="BW82" s="120">
        <f t="shared" si="680"/>
        <v>0</v>
      </c>
      <c r="BX82" s="120">
        <f t="shared" si="680"/>
        <v>0</v>
      </c>
      <c r="BY82" s="120">
        <f>BQ82</f>
        <v>0</v>
      </c>
    </row>
    <row r="83" spans="1:77" s="122" customFormat="1" ht="114" customHeight="1" thickBot="1">
      <c r="A83" s="121"/>
      <c r="B83" s="126" t="s">
        <v>317</v>
      </c>
      <c r="C83" s="330" t="s">
        <v>319</v>
      </c>
      <c r="D83" s="153">
        <f>'ODD 13'!E7</f>
        <v>0</v>
      </c>
      <c r="E83" s="88">
        <f>'ODD 13'!F7</f>
        <v>0</v>
      </c>
      <c r="F83" s="81">
        <f>'ODD 13'!G7</f>
        <v>0</v>
      </c>
      <c r="G83" s="81">
        <f>'ODD 13'!H7</f>
        <v>0</v>
      </c>
      <c r="H83" s="82">
        <f>'ODD 13'!I7</f>
        <v>0</v>
      </c>
      <c r="I83" s="82">
        <f>'ODD 13'!J7</f>
        <v>0</v>
      </c>
      <c r="J83" s="129">
        <f>S83</f>
        <v>0</v>
      </c>
      <c r="K83" s="306">
        <f>E83*10+F83</f>
        <v>0</v>
      </c>
      <c r="L83" s="306" t="b">
        <f>OR(K83=31)</f>
        <v>0</v>
      </c>
      <c r="M83" s="306" t="b">
        <f>OR(K83=21,K83=32)</f>
        <v>0</v>
      </c>
      <c r="N83" s="306" t="b">
        <f>OR(K83=22,K83=33)</f>
        <v>0</v>
      </c>
      <c r="O83" s="306" t="b">
        <f>OR(K83=11,K83=12)</f>
        <v>0</v>
      </c>
      <c r="P83" s="306" t="b">
        <f>OR(K83=23,K83=34)</f>
        <v>0</v>
      </c>
      <c r="Q83" s="306" t="b">
        <f>OR(K83=13,K83=14,K83=24)</f>
        <v>0</v>
      </c>
      <c r="R83" s="306" t="b">
        <f>OR(K83=1,K83=2,K83=3,K83=4)</f>
        <v>0</v>
      </c>
      <c r="S83" s="307">
        <f>IF(COUNTA(E83:F83)&lt;2,"",(IF(L83=TRUE,$L$3,IF(M83=TRUE,$M$3,IF(N83=TRUE,$N$3,IF(O83=TRUE,$O$3,IF(P83=TRUE,$P$3,IF(Q83=TRUE,$Q$3,IF(R83=TRUE,$R$3,0)))))))))</f>
        <v>0</v>
      </c>
      <c r="T83" s="308">
        <f>IF(COUNTA(E83:F83)&lt;2,"",(IF(L83=TRUE,6,IF(M83=TRUE,5,IF(N83=TRUE,4,IF(O83=TRUE,3,IF(P83=TRUE,2,IF(Q83=TRUE,1,IF(R83=TRUE,0,0)))))))))</f>
        <v>0</v>
      </c>
      <c r="U83" s="130">
        <f>T83*10+H83</f>
        <v>0</v>
      </c>
      <c r="V83" s="306" t="b">
        <f>OR(U83=61,U83=62,U83=63)</f>
        <v>0</v>
      </c>
      <c r="W83" s="306" t="b">
        <f>OR(U83=51,U83=52)</f>
        <v>0</v>
      </c>
      <c r="X83" s="306" t="b">
        <f>OR(U83=31,U83=41,U83=42,U83=53)</f>
        <v>0</v>
      </c>
      <c r="Y83" s="306" t="b">
        <f>OR(U83=21,U83=32)</f>
        <v>0</v>
      </c>
      <c r="Z83" s="354" t="b">
        <f>AND(V83=FALSE,W83=FALSE,X83=FALSE,Y83=FALSE)</f>
        <v>1</v>
      </c>
      <c r="AA83" s="355" t="str">
        <f>IF(COUNTA(E83:F83:H83)&lt;3,"",(IF(V83=TRUE,$V$3,IF(W83=TRUE,$W$3,IF(X83=TRUE,$X$3,IF(Y83=TRUE,$Y$3,"Non"))))))</f>
        <v>Non</v>
      </c>
      <c r="AB83" s="306" t="b">
        <f>OR(U83=61,U83=62,U83=51,U83=52)</f>
        <v>0</v>
      </c>
      <c r="AC83" s="306" t="b">
        <f>OR(U83=41,U83=42)</f>
        <v>0</v>
      </c>
      <c r="AD83" s="306" t="b">
        <f>OR(U83=31,U83=32,U83=63,U83=64,U83=53,U83=54,)</f>
        <v>0</v>
      </c>
      <c r="AE83" s="306" t="b">
        <f>OR(U83=21,U83=22,)</f>
        <v>0</v>
      </c>
      <c r="AF83" s="306" t="b">
        <f>OR(U83=11,U83=12,U83=13,U83=23,)</f>
        <v>0</v>
      </c>
      <c r="AG83" s="309" t="str">
        <f>IF(COUNTA(E83:F83:H83)&lt;3,"",(IF(AB83=TRUE,$AB$3,IF(AC83=TRUE,$AC$3,IF(AD83=TRUE,$AD$3,IF(AE83=TRUE,$AE$3,IF(AF83=TRUE,$AF$3,"Aucune")))))))</f>
        <v>Aucune</v>
      </c>
      <c r="AH83" s="280" t="b">
        <f t="shared" si="437"/>
        <v>0</v>
      </c>
      <c r="AI83" s="280" t="b">
        <f t="shared" si="438"/>
        <v>0</v>
      </c>
      <c r="AJ83" s="280" t="b">
        <f t="shared" si="439"/>
        <v>0</v>
      </c>
      <c r="AK83" s="280" t="b">
        <f t="shared" si="440"/>
        <v>0</v>
      </c>
      <c r="AL83" s="280" t="b">
        <f t="shared" si="441"/>
        <v>0</v>
      </c>
      <c r="AM83" s="280" t="b">
        <f t="shared" si="442"/>
        <v>0</v>
      </c>
      <c r="AN83" s="280" t="b">
        <f t="shared" si="443"/>
        <v>0</v>
      </c>
      <c r="AO83" s="280" t="b">
        <f t="shared" si="444"/>
        <v>0</v>
      </c>
      <c r="AP83" s="280" t="b">
        <f t="shared" si="445"/>
        <v>0</v>
      </c>
      <c r="AQ83" s="280" t="b">
        <f t="shared" si="446"/>
        <v>0</v>
      </c>
      <c r="AR83" s="280" t="b">
        <f t="shared" si="447"/>
        <v>0</v>
      </c>
      <c r="AS83" s="280" t="b">
        <f t="shared" si="448"/>
        <v>0</v>
      </c>
      <c r="AT83" s="280" t="b">
        <f t="shared" si="449"/>
        <v>0</v>
      </c>
      <c r="AU83" s="280" t="b">
        <f t="shared" si="450"/>
        <v>0</v>
      </c>
      <c r="AV83" s="280" t="b">
        <f t="shared" si="451"/>
        <v>0</v>
      </c>
      <c r="AW83" s="280" t="b">
        <f t="shared" si="452"/>
        <v>0</v>
      </c>
      <c r="AX83" s="356" t="str">
        <f>IF(COUNTA(E83:F83:H83)&lt;3,"",(IF(AH83=TRUE,AH$3,IF(AI83=TRUE,AI$3,IF(AJ83=TRUE,AJ$3,IF(AK83=TRUE,AK$3,IF(AL83=TRUE,AL$3,IF(AM83=TRUE,AM$3,IF(AN83=TRUE,AN$3,IF(AO83=TRUE,AO$3,IF(AP83=TRUE,AP$3,IF(AQ83=TRUE,AQ$3,IF(AR83=TRUE,AR$3,IF(AS83=TRUE,AS$3,IF(AT83=TRUE,AT$3,IF(AU83=TRUE,AU$3,IF(AV83=TRUE,AV$3,IF(AW83=TRUE,AW$3,"Aucune"))))))))))))))))))</f>
        <v>Aucune</v>
      </c>
      <c r="AY83" s="357" t="b">
        <f>OR(U83=61,U83=62,U83=63,U83=51,U83=52,U83=53)</f>
        <v>0</v>
      </c>
      <c r="AZ83" s="278" t="b">
        <f>OR(U83=41,U83=42,U83=43,U83=31,U83=32,U83=33)</f>
        <v>0</v>
      </c>
      <c r="BA83" s="278" t="b">
        <f>OR(U83=21,U83=22,U83=23,U83=11,U83=12,U83=13)</f>
        <v>0</v>
      </c>
      <c r="BB83" s="279" t="str">
        <f>IF(COUNTA(E83:F83:H83)&lt;3,"",(IF(AY83=TRUE,$AY$3,IF(AZ83=TRUE,$AZ$3,IF(BA83=TRUE,$BA$3,"Aucune action requise")))))</f>
        <v>Aucune action requise</v>
      </c>
      <c r="BC83" s="278" t="b">
        <f>OR(U83=61,U83=51,U83=41,U83=31,U83=21)</f>
        <v>0</v>
      </c>
      <c r="BD83" s="278" t="b">
        <f>OR(U83=62,U83=52,U83=42,U83=32,U83=22,U83=63,U83=53)</f>
        <v>0</v>
      </c>
      <c r="BE83" s="278" t="b">
        <f>OR(U83=43,U83=33,U83=23,U83=34,U83=24)</f>
        <v>0</v>
      </c>
      <c r="BF83" s="278" t="b">
        <f>OR(U83=64,U83=54,U83=44)</f>
        <v>0</v>
      </c>
      <c r="BG83" s="279" t="str">
        <f>IF(COUNTA(E83:F83:H83)&lt;3,"",(IF(BC83=TRUE,$BC$3,IF(BD83=TRUE,$BD$3,IF(BE83=TRUE,$BE$3,IF(BF83=TRUE,$BF$3,"Aucun"))))))</f>
        <v>Aucun</v>
      </c>
      <c r="BH83" s="77">
        <f>G83</f>
        <v>0</v>
      </c>
      <c r="BI83" s="77">
        <f>'ODD 13'!AY7</f>
        <v>0</v>
      </c>
      <c r="BJ83" s="52"/>
      <c r="BK83" s="148"/>
      <c r="BL83" s="225">
        <f>I83</f>
        <v>0</v>
      </c>
      <c r="BM83" s="226">
        <f>D83</f>
        <v>0</v>
      </c>
      <c r="BR83" s="123">
        <f>IF(K83=0,1,0)</f>
        <v>1</v>
      </c>
      <c r="BS83" s="123">
        <f t="shared" ref="BS83:BY86" si="681">IF(L83=TRUE,1,0)</f>
        <v>0</v>
      </c>
      <c r="BT83" s="123">
        <f t="shared" si="681"/>
        <v>0</v>
      </c>
      <c r="BU83" s="123">
        <f t="shared" si="681"/>
        <v>0</v>
      </c>
      <c r="BV83" s="123">
        <f t="shared" si="681"/>
        <v>0</v>
      </c>
      <c r="BW83" s="123">
        <f t="shared" si="681"/>
        <v>0</v>
      </c>
      <c r="BX83" s="123">
        <f t="shared" si="681"/>
        <v>0</v>
      </c>
      <c r="BY83" s="123">
        <f t="shared" si="681"/>
        <v>0</v>
      </c>
    </row>
    <row r="84" spans="1:77" s="122" customFormat="1" ht="114" customHeight="1" thickBot="1">
      <c r="A84" s="121"/>
      <c r="B84" s="171" t="s">
        <v>320</v>
      </c>
      <c r="C84" s="332" t="s">
        <v>322</v>
      </c>
      <c r="D84" s="153">
        <f>'ODD 13'!E8</f>
        <v>0</v>
      </c>
      <c r="E84" s="88">
        <f>'ODD 13'!F8</f>
        <v>0</v>
      </c>
      <c r="F84" s="378">
        <f>'ODD 13'!G8</f>
        <v>0</v>
      </c>
      <c r="G84" s="81">
        <f>'ODD 13'!H8</f>
        <v>0</v>
      </c>
      <c r="H84" s="379">
        <f>'ODD 13'!I8</f>
        <v>0</v>
      </c>
      <c r="I84" s="379">
        <f>'ODD 13'!J8</f>
        <v>0</v>
      </c>
      <c r="J84" s="317">
        <f t="shared" ref="J84:J86" si="682">S84</f>
        <v>0</v>
      </c>
      <c r="K84" s="318">
        <f>E84*10+F84</f>
        <v>0</v>
      </c>
      <c r="L84" s="318" t="b">
        <f t="shared" ref="L84:L86" si="683">OR(K84=31)</f>
        <v>0</v>
      </c>
      <c r="M84" s="318" t="b">
        <f t="shared" ref="M84:M86" si="684">OR(K84=21,K84=32)</f>
        <v>0</v>
      </c>
      <c r="N84" s="318" t="b">
        <f t="shared" ref="N84:N86" si="685">OR(K84=22,K84=33)</f>
        <v>0</v>
      </c>
      <c r="O84" s="318" t="b">
        <f t="shared" ref="O84:O86" si="686">OR(K84=11,K84=12)</f>
        <v>0</v>
      </c>
      <c r="P84" s="318" t="b">
        <f t="shared" ref="P84:P86" si="687">OR(K84=23,K84=34)</f>
        <v>0</v>
      </c>
      <c r="Q84" s="318" t="b">
        <f t="shared" ref="Q84:Q86" si="688">OR(K84=13,K84=14,K84=24)</f>
        <v>0</v>
      </c>
      <c r="R84" s="318" t="b">
        <f t="shared" ref="R84:R86" si="689">OR(K84=1,K84=2,K84=3,K84=4)</f>
        <v>0</v>
      </c>
      <c r="S84" s="319">
        <f>IF(COUNTA(E84:F84)&lt;2,"",(IF(L84=TRUE,$L$3,IF(M84=TRUE,$M$3,IF(N84=TRUE,$N$3,IF(O84=TRUE,$O$3,IF(P84=TRUE,$P$3,IF(Q84=TRUE,$Q$3,IF(R84=TRUE,$R$3,0)))))))))</f>
        <v>0</v>
      </c>
      <c r="T84" s="320">
        <f>IF(COUNTA(E84:F84)&lt;2,"",(IF(L84=TRUE,6,IF(M84=TRUE,5,IF(N84=TRUE,4,IF(O84=TRUE,3,IF(P84=TRUE,2,IF(Q84=TRUE,1,IF(R84=TRUE,0,0)))))))))</f>
        <v>0</v>
      </c>
      <c r="U84" s="321">
        <f>T84*10+H84</f>
        <v>0</v>
      </c>
      <c r="V84" s="318" t="b">
        <f t="shared" ref="V84:V86" si="690">OR(U84=61,U84=62,U84=63)</f>
        <v>0</v>
      </c>
      <c r="W84" s="318" t="b">
        <f t="shared" ref="W84:W86" si="691">OR(U84=51,U84=52)</f>
        <v>0</v>
      </c>
      <c r="X84" s="318" t="b">
        <f t="shared" ref="X84:X86" si="692">OR(U84=31,U84=41,U84=42,U84=53)</f>
        <v>0</v>
      </c>
      <c r="Y84" s="318" t="b">
        <f t="shared" ref="Y84:Y86" si="693">OR(U84=21,U84=32)</f>
        <v>0</v>
      </c>
      <c r="Z84" s="380" t="b">
        <f t="shared" ref="Z84:Z86" si="694">AND(V84=FALSE,W84=FALSE,X84=FALSE,Y84=FALSE)</f>
        <v>1</v>
      </c>
      <c r="AA84" s="381" t="str">
        <f>IF(COUNTA(E84:F84:H84)&lt;3,"",(IF(V84=TRUE,$V$3,IF(W84=TRUE,$W$3,IF(X84=TRUE,$X$3,IF(Y84=TRUE,$Y$3,"Non"))))))</f>
        <v>Non</v>
      </c>
      <c r="AB84" s="318" t="b">
        <f t="shared" ref="AB84:AB86" si="695">OR(U84=61,U84=62,U84=51,U84=52)</f>
        <v>0</v>
      </c>
      <c r="AC84" s="318" t="b">
        <f t="shared" ref="AC84:AC86" si="696">OR(U84=41,U84=42)</f>
        <v>0</v>
      </c>
      <c r="AD84" s="318" t="b">
        <f t="shared" ref="AD84:AD86" si="697">OR(U84=31,U84=32,U84=63,U84=64,U84=53,U84=54,)</f>
        <v>0</v>
      </c>
      <c r="AE84" s="318" t="b">
        <f t="shared" ref="AE84:AE86" si="698">OR(U84=21,U84=22,)</f>
        <v>0</v>
      </c>
      <c r="AF84" s="318" t="b">
        <f t="shared" ref="AF84:AF86" si="699">OR(U84=11,U84=12,U84=13,U84=23,)</f>
        <v>0</v>
      </c>
      <c r="AG84" s="322" t="str">
        <f>IF(COUNTA(E84:F84:H84)&lt;3,"",(IF(AB84=TRUE,$AB$3,IF(AC84=TRUE,$AC$3,IF(AD84=TRUE,$AD$3,IF(AE84=TRUE,$AE$3,IF(AF84=TRUE,$AF$3,"Aucune")))))))</f>
        <v>Aucune</v>
      </c>
      <c r="AH84" s="280" t="b">
        <f t="shared" si="437"/>
        <v>0</v>
      </c>
      <c r="AI84" s="280" t="b">
        <f t="shared" si="438"/>
        <v>0</v>
      </c>
      <c r="AJ84" s="280" t="b">
        <f t="shared" si="439"/>
        <v>0</v>
      </c>
      <c r="AK84" s="280" t="b">
        <f t="shared" si="440"/>
        <v>0</v>
      </c>
      <c r="AL84" s="280" t="b">
        <f t="shared" si="441"/>
        <v>0</v>
      </c>
      <c r="AM84" s="280" t="b">
        <f t="shared" si="442"/>
        <v>0</v>
      </c>
      <c r="AN84" s="280" t="b">
        <f t="shared" si="443"/>
        <v>0</v>
      </c>
      <c r="AO84" s="280" t="b">
        <f t="shared" si="444"/>
        <v>0</v>
      </c>
      <c r="AP84" s="280" t="b">
        <f t="shared" si="445"/>
        <v>0</v>
      </c>
      <c r="AQ84" s="280" t="b">
        <f t="shared" si="446"/>
        <v>0</v>
      </c>
      <c r="AR84" s="280" t="b">
        <f t="shared" si="447"/>
        <v>0</v>
      </c>
      <c r="AS84" s="280" t="b">
        <f t="shared" si="448"/>
        <v>0</v>
      </c>
      <c r="AT84" s="280" t="b">
        <f t="shared" si="449"/>
        <v>0</v>
      </c>
      <c r="AU84" s="280" t="b">
        <f t="shared" si="450"/>
        <v>0</v>
      </c>
      <c r="AV84" s="280" t="b">
        <f t="shared" si="451"/>
        <v>0</v>
      </c>
      <c r="AW84" s="280" t="b">
        <f t="shared" si="452"/>
        <v>0</v>
      </c>
      <c r="AX84" s="385" t="str">
        <f>IF(COUNTA(E84:F84:H84)&lt;3,"",(IF(AH84=TRUE,AH$3,IF(AI84=TRUE,AI$3,IF(AJ84=TRUE,AJ$3,IF(AK84=TRUE,AK$3,IF(AL84=TRUE,AL$3,IF(AM84=TRUE,AM$3,IF(AN84=TRUE,AN$3,IF(AO84=TRUE,AO$3,IF(AP84=TRUE,AP$3,IF(AQ84=TRUE,AQ$3,IF(AR84=TRUE,AR$3,IF(AS84=TRUE,AS$3,IF(AT84=TRUE,AT$3,IF(AU84=TRUE,AU$3,IF(AV84=TRUE,AV$3,IF(AW84=TRUE,AW$3,"Aucune"))))))))))))))))))</f>
        <v>Aucune</v>
      </c>
      <c r="AY84" s="372" t="b">
        <f>OR(U84=61,U84=62,U84=63,U84=51,U84=52,U84=53)</f>
        <v>0</v>
      </c>
      <c r="AZ84" s="318" t="b">
        <f>OR(U84=41,U84=42,U84=43,U84=31,U84=32,U84=33)</f>
        <v>0</v>
      </c>
      <c r="BA84" s="318" t="b">
        <f>OR(U84=21,U84=22,U84=23,U84=11,U84=12,U84=13)</f>
        <v>0</v>
      </c>
      <c r="BB84" s="322" t="str">
        <f>IF(COUNTA(E84:F84:H84)&lt;3,"",(IF(AY84=TRUE,$AY$3,IF(AZ84=TRUE,$AZ$3,IF(BA84=TRUE,$BA$3,"Aucune action requise")))))</f>
        <v>Aucune action requise</v>
      </c>
      <c r="BC84" s="318" t="b">
        <f>OR(U84=61,U84=51,U84=41,U84=31,U84=21)</f>
        <v>0</v>
      </c>
      <c r="BD84" s="318" t="b">
        <f>OR(U84=62,U84=52,U84=42,U84=32,U84=22,U84=63,U84=53)</f>
        <v>0</v>
      </c>
      <c r="BE84" s="318" t="b">
        <f>OR(U84=43,U84=33,U84=23,U84=34,U84=24)</f>
        <v>0</v>
      </c>
      <c r="BF84" s="318" t="b">
        <f>OR(U84=64,U84=54,U84=44)</f>
        <v>0</v>
      </c>
      <c r="BG84" s="322" t="str">
        <f>IF(COUNTA(E84:F84:H84)&lt;3,"",(IF(BC84=TRUE,$BC$3,IF(BD84=TRUE,$BD$3,IF(BE84=TRUE,$BE$3,IF(BF84=TRUE,$BF$3,"Aucun"))))))</f>
        <v>Aucun</v>
      </c>
      <c r="BH84" s="323">
        <f>G84</f>
        <v>0</v>
      </c>
      <c r="BI84" s="323">
        <f>'ODD 13'!AY8</f>
        <v>0</v>
      </c>
      <c r="BJ84" s="324"/>
      <c r="BK84" s="373"/>
      <c r="BL84" s="234">
        <f>I84</f>
        <v>0</v>
      </c>
      <c r="BM84" s="235">
        <f>D84</f>
        <v>0</v>
      </c>
      <c r="BR84" s="123">
        <f>IF(K84=0,1,0)</f>
        <v>1</v>
      </c>
      <c r="BS84" s="123">
        <f t="shared" si="681"/>
        <v>0</v>
      </c>
      <c r="BT84" s="123">
        <f t="shared" si="681"/>
        <v>0</v>
      </c>
      <c r="BU84" s="123">
        <f t="shared" si="681"/>
        <v>0</v>
      </c>
      <c r="BV84" s="123">
        <f t="shared" si="681"/>
        <v>0</v>
      </c>
      <c r="BW84" s="123">
        <f t="shared" si="681"/>
        <v>0</v>
      </c>
      <c r="BX84" s="123">
        <f t="shared" si="681"/>
        <v>0</v>
      </c>
      <c r="BY84" s="123">
        <f t="shared" si="681"/>
        <v>0</v>
      </c>
    </row>
    <row r="85" spans="1:77" s="122" customFormat="1" ht="114" customHeight="1" thickBot="1">
      <c r="A85" s="121"/>
      <c r="B85" s="347" t="s">
        <v>499</v>
      </c>
      <c r="C85" s="334" t="s">
        <v>324</v>
      </c>
      <c r="D85" s="153">
        <f>'ODD 13'!E9</f>
        <v>0</v>
      </c>
      <c r="E85" s="88">
        <f>'ODD 13'!F9</f>
        <v>0</v>
      </c>
      <c r="F85" s="378">
        <f>'ODD 13'!G9</f>
        <v>0</v>
      </c>
      <c r="G85" s="81">
        <f>'ODD 13'!H9</f>
        <v>0</v>
      </c>
      <c r="H85" s="379">
        <f>'ODD 13'!I9</f>
        <v>0</v>
      </c>
      <c r="I85" s="379">
        <f>'ODD 13'!J9</f>
        <v>0</v>
      </c>
      <c r="J85" s="317">
        <f t="shared" si="682"/>
        <v>0</v>
      </c>
      <c r="K85" s="318">
        <f>E85*10+F85</f>
        <v>0</v>
      </c>
      <c r="L85" s="318" t="b">
        <f t="shared" ref="L85" si="700">OR(K85=31)</f>
        <v>0</v>
      </c>
      <c r="M85" s="318" t="b">
        <f t="shared" ref="M85" si="701">OR(K85=21,K85=32)</f>
        <v>0</v>
      </c>
      <c r="N85" s="318" t="b">
        <f t="shared" ref="N85" si="702">OR(K85=22,K85=33)</f>
        <v>0</v>
      </c>
      <c r="O85" s="318" t="b">
        <f t="shared" ref="O85" si="703">OR(K85=11,K85=12)</f>
        <v>0</v>
      </c>
      <c r="P85" s="318" t="b">
        <f t="shared" ref="P85" si="704">OR(K85=23,K85=34)</f>
        <v>0</v>
      </c>
      <c r="Q85" s="318" t="b">
        <f t="shared" ref="Q85" si="705">OR(K85=13,K85=14,K85=24)</f>
        <v>0</v>
      </c>
      <c r="R85" s="318" t="b">
        <f t="shared" ref="R85" si="706">OR(K85=1,K85=2,K85=3,K85=4)</f>
        <v>0</v>
      </c>
      <c r="S85" s="319">
        <f>IF(COUNTA(E85:F85)&lt;2,"",(IF(L85=TRUE,$L$3,IF(M85=TRUE,$M$3,IF(N85=TRUE,$N$3,IF(O85=TRUE,$O$3,IF(P85=TRUE,$P$3,IF(Q85=TRUE,$Q$3,IF(R85=TRUE,$R$3,0)))))))))</f>
        <v>0</v>
      </c>
      <c r="T85" s="320">
        <f>IF(COUNTA(E85:F85)&lt;2,"",(IF(L85=TRUE,6,IF(M85=TRUE,5,IF(N85=TRUE,4,IF(O85=TRUE,3,IF(P85=TRUE,2,IF(Q85=TRUE,1,IF(R85=TRUE,0,0)))))))))</f>
        <v>0</v>
      </c>
      <c r="U85" s="321">
        <f>T85*10+H85</f>
        <v>0</v>
      </c>
      <c r="V85" s="318" t="b">
        <f t="shared" ref="V85" si="707">OR(U85=61,U85=62,U85=63)</f>
        <v>0</v>
      </c>
      <c r="W85" s="318" t="b">
        <f t="shared" ref="W85" si="708">OR(U85=51,U85=52)</f>
        <v>0</v>
      </c>
      <c r="X85" s="318" t="b">
        <f t="shared" ref="X85" si="709">OR(U85=31,U85=41,U85=42,U85=53)</f>
        <v>0</v>
      </c>
      <c r="Y85" s="318" t="b">
        <f t="shared" ref="Y85" si="710">OR(U85=21,U85=32)</f>
        <v>0</v>
      </c>
      <c r="Z85" s="380" t="b">
        <f t="shared" ref="Z85" si="711">AND(V85=FALSE,W85=FALSE,X85=FALSE,Y85=FALSE)</f>
        <v>1</v>
      </c>
      <c r="AA85" s="381" t="str">
        <f>IF(COUNTA(E85:F85:H85)&lt;3,"",(IF(V85=TRUE,$V$3,IF(W85=TRUE,$W$3,IF(X85=TRUE,$X$3,IF(Y85=TRUE,$Y$3,"Non"))))))</f>
        <v>Non</v>
      </c>
      <c r="AB85" s="318"/>
      <c r="AC85" s="318"/>
      <c r="AD85" s="318"/>
      <c r="AE85" s="318"/>
      <c r="AF85" s="318"/>
      <c r="AG85" s="322" t="str">
        <f>IF(COUNTA(E85:F85:H85)&lt;3,"",(IF(AB85=TRUE,$AB$3,IF(AC85=TRUE,$AC$3,IF(AD85=TRUE,$AD$3,IF(AE85=TRUE,$AE$3,IF(AF85=TRUE,$AF$3,"Aucune")))))))</f>
        <v>Aucune</v>
      </c>
      <c r="AH85" s="280"/>
      <c r="AI85" s="280"/>
      <c r="AJ85" s="280"/>
      <c r="AK85" s="280"/>
      <c r="AL85" s="280"/>
      <c r="AM85" s="280"/>
      <c r="AN85" s="280"/>
      <c r="AO85" s="280"/>
      <c r="AP85" s="280"/>
      <c r="AQ85" s="280"/>
      <c r="AR85" s="280"/>
      <c r="AS85" s="280"/>
      <c r="AT85" s="280"/>
      <c r="AU85" s="280"/>
      <c r="AV85" s="280"/>
      <c r="AW85" s="280"/>
      <c r="AX85" s="385" t="str">
        <f>IF(COUNTA(E85:F85:H85)&lt;3,"",(IF(AH85=TRUE,AH$3,IF(AI85=TRUE,AI$3,IF(AJ85=TRUE,AJ$3,IF(AK85=TRUE,AK$3,IF(AL85=TRUE,AL$3,IF(AM85=TRUE,AM$3,IF(AN85=TRUE,AN$3,IF(AO85=TRUE,AO$3,IF(AP85=TRUE,AP$3,IF(AQ85=TRUE,AQ$3,IF(AR85=TRUE,AR$3,IF(AS85=TRUE,AS$3,IF(AT85=TRUE,AT$3,IF(AU85=TRUE,AU$3,IF(AV85=TRUE,AV$3,IF(AW85=TRUE,AW$3,"Aucune"))))))))))))))))))</f>
        <v>Aucune</v>
      </c>
      <c r="AY85" s="372"/>
      <c r="AZ85" s="318"/>
      <c r="BA85" s="318"/>
      <c r="BB85" s="322"/>
      <c r="BC85" s="318"/>
      <c r="BD85" s="318"/>
      <c r="BE85" s="318"/>
      <c r="BF85" s="318"/>
      <c r="BG85" s="322"/>
      <c r="BH85" s="323">
        <f>G85</f>
        <v>0</v>
      </c>
      <c r="BI85" s="323">
        <f>'ODD 13'!AY9</f>
        <v>0</v>
      </c>
      <c r="BJ85" s="324"/>
      <c r="BK85" s="373"/>
      <c r="BL85" s="234">
        <f t="shared" ref="BL85:BL86" si="712">I85</f>
        <v>0</v>
      </c>
      <c r="BM85" s="384"/>
      <c r="BR85" s="123">
        <f t="shared" ref="BR85:BR86" si="713">IF(K85=0,1,0)</f>
        <v>1</v>
      </c>
      <c r="BS85" s="123">
        <f t="shared" si="681"/>
        <v>0</v>
      </c>
      <c r="BT85" s="123">
        <f t="shared" si="681"/>
        <v>0</v>
      </c>
      <c r="BU85" s="123">
        <f t="shared" si="681"/>
        <v>0</v>
      </c>
      <c r="BV85" s="123">
        <f t="shared" si="681"/>
        <v>0</v>
      </c>
      <c r="BW85" s="123">
        <f t="shared" si="681"/>
        <v>0</v>
      </c>
      <c r="BX85" s="123">
        <f t="shared" si="681"/>
        <v>0</v>
      </c>
      <c r="BY85" s="123">
        <f t="shared" si="681"/>
        <v>0</v>
      </c>
    </row>
    <row r="86" spans="1:77" s="122" customFormat="1" ht="114" customHeight="1" thickBot="1">
      <c r="A86" s="121"/>
      <c r="B86" s="136" t="s">
        <v>327</v>
      </c>
      <c r="C86" s="350" t="s">
        <v>329</v>
      </c>
      <c r="D86" s="153">
        <f>'ODD 13'!E11</f>
        <v>0</v>
      </c>
      <c r="E86" s="90">
        <f>'ODD 13'!F11</f>
        <v>0</v>
      </c>
      <c r="F86" s="91">
        <f>'ODD 13'!G11</f>
        <v>0</v>
      </c>
      <c r="G86" s="91">
        <f>'ODD 13'!H11</f>
        <v>0</v>
      </c>
      <c r="H86" s="92">
        <f>'ODD 13'!I11</f>
        <v>0</v>
      </c>
      <c r="I86" s="92">
        <f>'ODD 13'!J11</f>
        <v>0</v>
      </c>
      <c r="J86" s="137">
        <f t="shared" si="682"/>
        <v>0</v>
      </c>
      <c r="K86" s="337">
        <f>E86*10+F86</f>
        <v>0</v>
      </c>
      <c r="L86" s="337" t="b">
        <f t="shared" si="683"/>
        <v>0</v>
      </c>
      <c r="M86" s="337" t="b">
        <f t="shared" si="684"/>
        <v>0</v>
      </c>
      <c r="N86" s="337" t="b">
        <f t="shared" si="685"/>
        <v>0</v>
      </c>
      <c r="O86" s="337" t="b">
        <f t="shared" si="686"/>
        <v>0</v>
      </c>
      <c r="P86" s="337" t="b">
        <f t="shared" si="687"/>
        <v>0</v>
      </c>
      <c r="Q86" s="337" t="b">
        <f t="shared" si="688"/>
        <v>0</v>
      </c>
      <c r="R86" s="337" t="b">
        <f t="shared" si="689"/>
        <v>0</v>
      </c>
      <c r="S86" s="338">
        <f>IF(COUNTA(E86:F86)&lt;2,"",(IF(L86=TRUE,$L$3,IF(M86=TRUE,$M$3,IF(N86=TRUE,$N$3,IF(O86=TRUE,$O$3,IF(P86=TRUE,$P$3,IF(Q86=TRUE,$Q$3,IF(R86=TRUE,$R$3,0)))))))))</f>
        <v>0</v>
      </c>
      <c r="T86" s="339">
        <f>IF(COUNTA(E86:F86)&lt;2,"",(IF(L86=TRUE,6,IF(M86=TRUE,5,IF(N86=TRUE,4,IF(O86=TRUE,3,IF(P86=TRUE,2,IF(Q86=TRUE,1,IF(R86=TRUE,0,0)))))))))</f>
        <v>0</v>
      </c>
      <c r="U86" s="138">
        <f>T86*10+H86</f>
        <v>0</v>
      </c>
      <c r="V86" s="337" t="b">
        <f t="shared" si="690"/>
        <v>0</v>
      </c>
      <c r="W86" s="337" t="b">
        <f t="shared" si="691"/>
        <v>0</v>
      </c>
      <c r="X86" s="337" t="b">
        <f t="shared" si="692"/>
        <v>0</v>
      </c>
      <c r="Y86" s="337" t="b">
        <f t="shared" si="693"/>
        <v>0</v>
      </c>
      <c r="Z86" s="361" t="b">
        <f t="shared" si="694"/>
        <v>1</v>
      </c>
      <c r="AA86" s="362" t="str">
        <f>IF(COUNTA(E86:F86:H86)&lt;3,"",(IF(V86=TRUE,$V$3,IF(W86=TRUE,$W$3,IF(X86=TRUE,$X$3,IF(Y86=TRUE,$Y$3,"Non"))))))</f>
        <v>Non</v>
      </c>
      <c r="AB86" s="337" t="b">
        <f t="shared" si="695"/>
        <v>0</v>
      </c>
      <c r="AC86" s="337" t="b">
        <f t="shared" si="696"/>
        <v>0</v>
      </c>
      <c r="AD86" s="337" t="b">
        <f t="shared" si="697"/>
        <v>0</v>
      </c>
      <c r="AE86" s="337" t="b">
        <f t="shared" si="698"/>
        <v>0</v>
      </c>
      <c r="AF86" s="337" t="b">
        <f t="shared" si="699"/>
        <v>0</v>
      </c>
      <c r="AG86" s="340" t="str">
        <f>IF(COUNTA(E86:F86:H86)&lt;3,"",(IF(AB86=TRUE,$AB$3,IF(AC86=TRUE,$AC$3,IF(AD86=TRUE,$AD$3,IF(AE86=TRUE,$AE$3,IF(AF86=TRUE,$AF$3,"Aucune")))))))</f>
        <v>Aucune</v>
      </c>
      <c r="AH86" s="280" t="b">
        <f t="shared" si="437"/>
        <v>0</v>
      </c>
      <c r="AI86" s="280" t="b">
        <f t="shared" si="438"/>
        <v>0</v>
      </c>
      <c r="AJ86" s="280" t="b">
        <f t="shared" si="439"/>
        <v>0</v>
      </c>
      <c r="AK86" s="280" t="b">
        <f t="shared" si="440"/>
        <v>0</v>
      </c>
      <c r="AL86" s="280" t="b">
        <f t="shared" si="441"/>
        <v>0</v>
      </c>
      <c r="AM86" s="280" t="b">
        <f t="shared" si="442"/>
        <v>0</v>
      </c>
      <c r="AN86" s="280" t="b">
        <f t="shared" si="443"/>
        <v>0</v>
      </c>
      <c r="AO86" s="280" t="b">
        <f t="shared" si="444"/>
        <v>0</v>
      </c>
      <c r="AP86" s="280" t="b">
        <f t="shared" si="445"/>
        <v>0</v>
      </c>
      <c r="AQ86" s="280" t="b">
        <f t="shared" si="446"/>
        <v>0</v>
      </c>
      <c r="AR86" s="280" t="b">
        <f t="shared" si="447"/>
        <v>0</v>
      </c>
      <c r="AS86" s="280" t="b">
        <f t="shared" si="448"/>
        <v>0</v>
      </c>
      <c r="AT86" s="280" t="b">
        <f t="shared" si="449"/>
        <v>0</v>
      </c>
      <c r="AU86" s="280" t="b">
        <f t="shared" si="450"/>
        <v>0</v>
      </c>
      <c r="AV86" s="280" t="b">
        <f t="shared" si="451"/>
        <v>0</v>
      </c>
      <c r="AW86" s="280" t="b">
        <f t="shared" si="452"/>
        <v>0</v>
      </c>
      <c r="AX86" s="356" t="str">
        <f>IF(COUNTA(E86:F86:H86)&lt;3,"",(IF(AH86=TRUE,AH$3,IF(AI86=TRUE,AI$3,IF(AJ86=TRUE,AJ$3,IF(AK86=TRUE,AK$3,IF(AL86=TRUE,AL$3,IF(AM86=TRUE,AM$3,IF(AN86=TRUE,AN$3,IF(AO86=TRUE,AO$3,IF(AP86=TRUE,AP$3,IF(AQ86=TRUE,AQ$3,IF(AR86=TRUE,AR$3,IF(AS86=TRUE,AS$3,IF(AT86=TRUE,AT$3,IF(AU86=TRUE,AU$3,IF(AV86=TRUE,AV$3,IF(AW86=TRUE,AW$3,"Aucune"))))))))))))))))))</f>
        <v>Aucune</v>
      </c>
      <c r="AY86" s="388" t="b">
        <f>OR(U86=61,U86=62,U86=63,U86=51,U86=52,U86=53)</f>
        <v>0</v>
      </c>
      <c r="AZ86" s="337" t="b">
        <f>OR(U86=41,U86=42,U86=43,U86=31,U86=32,U86=33)</f>
        <v>0</v>
      </c>
      <c r="BA86" s="337" t="b">
        <f>OR(U86=21,U86=22,U86=23,U86=11,U86=12,U86=13)</f>
        <v>0</v>
      </c>
      <c r="BB86" s="340" t="str">
        <f>IF(COUNTA(E86:F86:H86)&lt;3,"",(IF(AY86=TRUE,$AY$3,IF(AZ86=TRUE,$AZ$3,IF(BA86=TRUE,$BA$3,"Aucune action requise")))))</f>
        <v>Aucune action requise</v>
      </c>
      <c r="BC86" s="337" t="b">
        <f>OR(U86=61,U86=51,U86=41,U86=31,U86=21)</f>
        <v>0</v>
      </c>
      <c r="BD86" s="337" t="b">
        <f>OR(U86=62,U86=52,U86=42,U86=32,U86=22,U86=63,U86=53)</f>
        <v>0</v>
      </c>
      <c r="BE86" s="337" t="b">
        <f>OR(U86=43,U86=33,U86=23,U86=34,U86=24)</f>
        <v>0</v>
      </c>
      <c r="BF86" s="337" t="b">
        <f>OR(U86=64,U86=54,U86=44)</f>
        <v>0</v>
      </c>
      <c r="BG86" s="340" t="str">
        <f>IF(COUNTA(E86:F86:H86)&lt;3,"",(IF(BC86=TRUE,$BC$3,IF(BD86=TRUE,$BD$3,IF(BE86=TRUE,$BE$3,IF(BF86=TRUE,$BF$3,"Aucun"))))))</f>
        <v>Aucun</v>
      </c>
      <c r="BH86" s="93">
        <f>G86</f>
        <v>0</v>
      </c>
      <c r="BI86" s="93">
        <f>'ODD 13'!AY11</f>
        <v>0</v>
      </c>
      <c r="BJ86" s="47"/>
      <c r="BK86" s="151"/>
      <c r="BL86" s="234">
        <f t="shared" si="712"/>
        <v>0</v>
      </c>
      <c r="BM86" s="229">
        <f>D86</f>
        <v>0</v>
      </c>
      <c r="BR86" s="123">
        <f t="shared" si="713"/>
        <v>1</v>
      </c>
      <c r="BS86" s="123">
        <f t="shared" si="681"/>
        <v>0</v>
      </c>
      <c r="BT86" s="123">
        <f t="shared" si="681"/>
        <v>0</v>
      </c>
      <c r="BU86" s="123">
        <f t="shared" si="681"/>
        <v>0</v>
      </c>
      <c r="BV86" s="123">
        <f t="shared" si="681"/>
        <v>0</v>
      </c>
      <c r="BW86" s="123">
        <f t="shared" si="681"/>
        <v>0</v>
      </c>
      <c r="BX86" s="123">
        <f t="shared" si="681"/>
        <v>0</v>
      </c>
      <c r="BY86" s="123">
        <f t="shared" si="681"/>
        <v>0</v>
      </c>
    </row>
    <row r="87" spans="1:77" s="119" customFormat="1" ht="30.75" customHeight="1" thickBot="1">
      <c r="A87" s="118"/>
      <c r="B87" s="725" t="str">
        <f>'ODD 14'!B2:C2</f>
        <v xml:space="preserve">ODD 14  -   Conserver et exploiter de manière durable les océans, les mers et les ressources marines aux fins du développement durable </v>
      </c>
      <c r="C87" s="721"/>
      <c r="D87" s="721"/>
      <c r="E87" s="721"/>
      <c r="F87" s="721"/>
      <c r="G87" s="721"/>
      <c r="H87" s="721"/>
      <c r="I87" s="721"/>
      <c r="J87" s="721"/>
      <c r="K87" s="721"/>
      <c r="L87" s="721"/>
      <c r="M87" s="721"/>
      <c r="N87" s="721"/>
      <c r="O87" s="721"/>
      <c r="P87" s="721"/>
      <c r="Q87" s="721"/>
      <c r="R87" s="721"/>
      <c r="S87" s="721"/>
      <c r="T87" s="721"/>
      <c r="U87" s="721"/>
      <c r="V87" s="721"/>
      <c r="W87" s="721"/>
      <c r="X87" s="721"/>
      <c r="Y87" s="721"/>
      <c r="Z87" s="721"/>
      <c r="AA87" s="721"/>
      <c r="AB87" s="721"/>
      <c r="AC87" s="721"/>
      <c r="AD87" s="721"/>
      <c r="AE87" s="721"/>
      <c r="AF87" s="721"/>
      <c r="AG87" s="721"/>
      <c r="AH87" s="721"/>
      <c r="AI87" s="721"/>
      <c r="AJ87" s="721"/>
      <c r="AK87" s="721"/>
      <c r="AL87" s="721"/>
      <c r="AM87" s="721"/>
      <c r="AN87" s="721"/>
      <c r="AO87" s="721"/>
      <c r="AP87" s="721"/>
      <c r="AQ87" s="721"/>
      <c r="AR87" s="721"/>
      <c r="AS87" s="721"/>
      <c r="AT87" s="721"/>
      <c r="AU87" s="721"/>
      <c r="AV87" s="721"/>
      <c r="AW87" s="721"/>
      <c r="AX87" s="721"/>
      <c r="AY87" s="721"/>
      <c r="AZ87" s="721"/>
      <c r="BA87" s="721"/>
      <c r="BB87" s="721"/>
      <c r="BC87" s="721"/>
      <c r="BD87" s="721"/>
      <c r="BE87" s="721"/>
      <c r="BF87" s="721"/>
      <c r="BG87" s="721"/>
      <c r="BH87" s="721"/>
      <c r="BI87" s="721"/>
      <c r="BJ87" s="721"/>
      <c r="BK87" s="721"/>
      <c r="BL87" s="721"/>
      <c r="BM87" s="722"/>
      <c r="BO87" s="119" t="str">
        <f>B87</f>
        <v xml:space="preserve">ODD 14  -   Conserver et exploiter de manière durable les océans, les mers et les ressources marines aux fins du développement durable </v>
      </c>
      <c r="BP87" s="119">
        <v>10</v>
      </c>
      <c r="BQ87" s="119">
        <f>SUM(BS87:BX87)</f>
        <v>0</v>
      </c>
      <c r="BR87" s="120">
        <f>BP87-BQ87</f>
        <v>10</v>
      </c>
      <c r="BS87" s="120">
        <f t="shared" ref="BS87:BX87" si="714">SUM(BS88:BS89)</f>
        <v>0</v>
      </c>
      <c r="BT87" s="120">
        <f t="shared" si="714"/>
        <v>0</v>
      </c>
      <c r="BU87" s="120">
        <f t="shared" si="714"/>
        <v>0</v>
      </c>
      <c r="BV87" s="120">
        <f t="shared" si="714"/>
        <v>0</v>
      </c>
      <c r="BW87" s="120">
        <f t="shared" si="714"/>
        <v>0</v>
      </c>
      <c r="BX87" s="120">
        <f t="shared" si="714"/>
        <v>0</v>
      </c>
      <c r="BY87" s="120">
        <f>BQ87</f>
        <v>0</v>
      </c>
    </row>
    <row r="88" spans="1:77" s="122" customFormat="1" ht="114" hidden="1" customHeight="1">
      <c r="A88" s="121"/>
      <c r="B88" s="126" t="s">
        <v>332</v>
      </c>
      <c r="C88" s="348"/>
      <c r="D88" s="205"/>
      <c r="E88" s="88">
        <f>'ODD 14'!F7</f>
        <v>0</v>
      </c>
      <c r="F88" s="81">
        <f>'ODD 14'!G7</f>
        <v>0</v>
      </c>
      <c r="G88" s="81">
        <f>'ODD 14'!H7</f>
        <v>0</v>
      </c>
      <c r="H88" s="82">
        <f>'ODD 14'!I7</f>
        <v>0</v>
      </c>
      <c r="I88" s="82"/>
      <c r="J88" s="129">
        <f>S88</f>
        <v>0</v>
      </c>
      <c r="K88" s="306">
        <f t="shared" ref="K88:K89" si="715">E88*10+F88</f>
        <v>0</v>
      </c>
      <c r="L88" s="306" t="b">
        <f>OR(K88=31)</f>
        <v>0</v>
      </c>
      <c r="M88" s="306" t="b">
        <f>OR(K88=21,K88=32)</f>
        <v>0</v>
      </c>
      <c r="N88" s="306" t="b">
        <f>OR(K88=22,K88=33)</f>
        <v>0</v>
      </c>
      <c r="O88" s="306" t="b">
        <f>OR(K88=11,K88=12)</f>
        <v>0</v>
      </c>
      <c r="P88" s="306" t="b">
        <f>OR(K88=23,K88=34)</f>
        <v>0</v>
      </c>
      <c r="Q88" s="306" t="b">
        <f>OR(K88=13,K88=14,K88=24)</f>
        <v>0</v>
      </c>
      <c r="R88" s="306" t="b">
        <f>OR(K88=1,K88=2,K88=3,K88=4)</f>
        <v>0</v>
      </c>
      <c r="S88" s="307">
        <f t="shared" ref="S88:S89" si="716">IF(COUNTA(E88:F88)&lt;2,"",(IF(L88=TRUE,$L$3,IF(M88=TRUE,$M$3,IF(N88=TRUE,$N$3,IF(O88=TRUE,$O$3,IF(P88=TRUE,$P$3,IF(Q88=TRUE,$Q$3,IF(R88=TRUE,$R$3,0)))))))))</f>
        <v>0</v>
      </c>
      <c r="T88" s="308">
        <f t="shared" ref="T88:T89" si="717">IF(COUNTA(E88:F88)&lt;2,"",(IF(L88=TRUE,6,IF(M88=TRUE,5,IF(N88=TRUE,4,IF(O88=TRUE,3,IF(P88=TRUE,2,IF(Q88=TRUE,1,IF(R88=TRUE,0,0)))))))))</f>
        <v>0</v>
      </c>
      <c r="U88" s="130">
        <f t="shared" ref="U88:U89" si="718">T88*10+H88</f>
        <v>0</v>
      </c>
      <c r="V88" s="306" t="b">
        <f>OR(U88=61,U88=62,U88=63)</f>
        <v>0</v>
      </c>
      <c r="W88" s="306" t="b">
        <f>OR(U88=51,U88=52)</f>
        <v>0</v>
      </c>
      <c r="X88" s="306" t="b">
        <f>OR(U88=31,U88=41,U88=42,U88=53)</f>
        <v>0</v>
      </c>
      <c r="Y88" s="306" t="b">
        <f>OR(U88=21,U88=32)</f>
        <v>0</v>
      </c>
      <c r="Z88" s="354" t="b">
        <f>AND(V88=FALSE,W88=FALSE,X88=FALSE,Y88=FALSE)</f>
        <v>1</v>
      </c>
      <c r="AA88" s="355" t="str">
        <f>IF(COUNTA(E88:F88:H88)&lt;3,"",(IF(V88=TRUE,$V$3,IF(W88=TRUE,$W$3,IF(X88=TRUE,$X$3,IF(Y88=TRUE,$Y$3,"Non"))))))</f>
        <v>Non</v>
      </c>
      <c r="AB88" s="306" t="b">
        <f>OR(U88=61,U88=62,U88=51,U88=52)</f>
        <v>0</v>
      </c>
      <c r="AC88" s="306" t="b">
        <f>OR(U88=41,U88=42)</f>
        <v>0</v>
      </c>
      <c r="AD88" s="306" t="b">
        <f>OR(U88=31,U88=32,U88=63,U88=64,U88=53,U88=54,)</f>
        <v>0</v>
      </c>
      <c r="AE88" s="306" t="b">
        <f>OR(U88=21,U88=22,)</f>
        <v>0</v>
      </c>
      <c r="AF88" s="306" t="b">
        <f>OR(U88=11,U88=12,U88=13,U88=23,)</f>
        <v>0</v>
      </c>
      <c r="AG88" s="309" t="str">
        <f>IF(COUNTA(E88:F88:H88)&lt;3,"",(IF(AB88=TRUE,$AB$3,IF(AC88=TRUE,$AC$3,IF(AD88=TRUE,$AD$3,IF(AE88=TRUE,$AE$3,IF(AF88=TRUE,$AF$3,"Aucune")))))))</f>
        <v>Aucune</v>
      </c>
      <c r="AH88" s="280" t="b">
        <f t="shared" si="437"/>
        <v>0</v>
      </c>
      <c r="AI88" s="280" t="b">
        <f t="shared" si="438"/>
        <v>0</v>
      </c>
      <c r="AJ88" s="280" t="b">
        <f t="shared" si="439"/>
        <v>0</v>
      </c>
      <c r="AK88" s="280" t="b">
        <f t="shared" si="440"/>
        <v>0</v>
      </c>
      <c r="AL88" s="280" t="b">
        <f t="shared" si="441"/>
        <v>0</v>
      </c>
      <c r="AM88" s="280" t="b">
        <f t="shared" si="442"/>
        <v>0</v>
      </c>
      <c r="AN88" s="280" t="b">
        <f t="shared" si="443"/>
        <v>0</v>
      </c>
      <c r="AO88" s="280" t="b">
        <f t="shared" si="444"/>
        <v>0</v>
      </c>
      <c r="AP88" s="280" t="b">
        <f t="shared" si="445"/>
        <v>0</v>
      </c>
      <c r="AQ88" s="280" t="b">
        <f t="shared" si="446"/>
        <v>0</v>
      </c>
      <c r="AR88" s="280" t="b">
        <f t="shared" si="447"/>
        <v>0</v>
      </c>
      <c r="AS88" s="280" t="b">
        <f t="shared" si="448"/>
        <v>0</v>
      </c>
      <c r="AT88" s="280" t="b">
        <f t="shared" si="449"/>
        <v>0</v>
      </c>
      <c r="AU88" s="280" t="b">
        <f t="shared" si="450"/>
        <v>0</v>
      </c>
      <c r="AV88" s="280" t="b">
        <f t="shared" si="451"/>
        <v>0</v>
      </c>
      <c r="AW88" s="280" t="b">
        <f t="shared" si="452"/>
        <v>0</v>
      </c>
      <c r="AX88" s="356" t="str">
        <f>IF(COUNTA(E88:F88:H88)&lt;3,"",(IF(AH88=TRUE,AH$3,IF(AI88=TRUE,AI$3,IF(AJ88=TRUE,AJ$3,IF(AK88=TRUE,AK$3,IF(AL88=TRUE,AL$3,IF(AM88=TRUE,AM$3,IF(AN88=TRUE,AN$3,IF(AO88=TRUE,AO$3,IF(AP88=TRUE,AP$3,IF(AQ88=TRUE,AQ$3,IF(AR88=TRUE,AR$3,IF(AS88=TRUE,AS$3,IF(AT88=TRUE,AT$3,IF(AU88=TRUE,AU$3,IF(AV88=TRUE,AV$3,IF(AW88=TRUE,AW$3,"Aucune"))))))))))))))))))</f>
        <v>Aucune</v>
      </c>
      <c r="AY88" s="357" t="b">
        <f t="shared" ref="AY88:AY89" si="719">OR(U88=61,U88=62,U88=63,U88=51,U88=52,U88=53)</f>
        <v>0</v>
      </c>
      <c r="AZ88" s="278" t="b">
        <f t="shared" ref="AZ88:AZ89" si="720">OR(U88=41,U88=42,U88=43,U88=31,U88=32,U88=33)</f>
        <v>0</v>
      </c>
      <c r="BA88" s="278" t="b">
        <f t="shared" ref="BA88:BA89" si="721">OR(U88=21,U88=22,U88=23,U88=11,U88=12,U88=13)</f>
        <v>0</v>
      </c>
      <c r="BB88" s="279" t="str">
        <f>IF(COUNTA(E88:F88:H88)&lt;3,"",(IF(AY88=TRUE,$AY$3,IF(AZ88=TRUE,$AZ$3,IF(BA88=TRUE,$BA$3,"Aucune action requise")))))</f>
        <v>Aucune action requise</v>
      </c>
      <c r="BC88" s="278" t="b">
        <f t="shared" ref="BC88:BC89" si="722">OR(U88=61,U88=51,U88=41,U88=31,U88=21)</f>
        <v>0</v>
      </c>
      <c r="BD88" s="278" t="b">
        <f t="shared" ref="BD88:BD89" si="723">OR(U88=62,U88=52,U88=42,U88=32,U88=22,U88=63,U88=53)</f>
        <v>0</v>
      </c>
      <c r="BE88" s="278" t="b">
        <f t="shared" ref="BE88:BE89" si="724">OR(U88=43,U88=33,U88=23,U88=34,U88=24)</f>
        <v>0</v>
      </c>
      <c r="BF88" s="278" t="b">
        <f t="shared" ref="BF88:BF89" si="725">OR(U88=64,U88=54,U88=44)</f>
        <v>0</v>
      </c>
      <c r="BG88" s="279" t="str">
        <f>IF(COUNTA(E88:F88:H88)&lt;3,"",(IF(BC88=TRUE,$BC$3,IF(BD88=TRUE,$BD$3,IF(BE88=TRUE,$BE$3,IF(BF88=TRUE,$BF$3,"Aucun"))))))</f>
        <v>Aucun</v>
      </c>
      <c r="BH88" s="77">
        <f t="shared" ref="BH88:BH89" si="726">G88</f>
        <v>0</v>
      </c>
      <c r="BI88" s="77">
        <f>'ODD 14'!AY7</f>
        <v>0</v>
      </c>
      <c r="BJ88" s="52"/>
      <c r="BK88" s="148"/>
      <c r="BL88" s="225">
        <f t="shared" ref="BL88:BL89" si="727">I88</f>
        <v>0</v>
      </c>
      <c r="BM88" s="226">
        <f t="shared" ref="BM88:BM89" si="728">D88</f>
        <v>0</v>
      </c>
      <c r="BR88" s="123">
        <f t="shared" ref="BR88:BR89" si="729">IF(K88=0,1,0)</f>
        <v>1</v>
      </c>
      <c r="BS88" s="123">
        <f t="shared" ref="BS88:BS89" si="730">IF(L88=TRUE,1,0)</f>
        <v>0</v>
      </c>
      <c r="BT88" s="123">
        <f t="shared" ref="BT88:BT89" si="731">IF(M88=TRUE,1,0)</f>
        <v>0</v>
      </c>
      <c r="BU88" s="123">
        <f t="shared" ref="BU88:BU89" si="732">IF(N88=TRUE,1,0)</f>
        <v>0</v>
      </c>
      <c r="BV88" s="123">
        <f t="shared" ref="BV88:BV89" si="733">IF(O88=TRUE,1,0)</f>
        <v>0</v>
      </c>
      <c r="BW88" s="123">
        <f t="shared" ref="BW88:BW89" si="734">IF(P88=TRUE,1,0)</f>
        <v>0</v>
      </c>
      <c r="BX88" s="123">
        <f t="shared" ref="BX88:BX89" si="735">IF(Q88=TRUE,1,0)</f>
        <v>0</v>
      </c>
      <c r="BY88" s="123">
        <f t="shared" ref="BY88:BY89" si="736">IF(R88=TRUE,1,0)</f>
        <v>0</v>
      </c>
    </row>
    <row r="89" spans="1:77" s="122" customFormat="1" ht="114" hidden="1" customHeight="1" thickBot="1">
      <c r="A89" s="121"/>
      <c r="B89" s="127" t="s">
        <v>335</v>
      </c>
      <c r="C89" s="335"/>
      <c r="D89" s="206">
        <f>'ODD 14'!E16</f>
        <v>0</v>
      </c>
      <c r="E89" s="89">
        <f>'ODD 14'!F16</f>
        <v>0</v>
      </c>
      <c r="F89" s="78">
        <f>'ODD 14'!G16</f>
        <v>0</v>
      </c>
      <c r="G89" s="78">
        <f>'ODD 14'!H16</f>
        <v>0</v>
      </c>
      <c r="H89" s="79">
        <f>'ODD 14'!I16</f>
        <v>0</v>
      </c>
      <c r="I89" s="79">
        <f>'ODD 14'!J16</f>
        <v>0</v>
      </c>
      <c r="J89" s="124">
        <f t="shared" ref="J89" si="737">S89</f>
        <v>0</v>
      </c>
      <c r="K89" s="280">
        <f t="shared" si="715"/>
        <v>0</v>
      </c>
      <c r="L89" s="280" t="b">
        <f t="shared" ref="L89" si="738">OR(K89=31)</f>
        <v>0</v>
      </c>
      <c r="M89" s="280" t="b">
        <f t="shared" ref="M89" si="739">OR(K89=21,K89=32)</f>
        <v>0</v>
      </c>
      <c r="N89" s="280" t="b">
        <f t="shared" ref="N89" si="740">OR(K89=22,K89=33)</f>
        <v>0</v>
      </c>
      <c r="O89" s="280" t="b">
        <f t="shared" ref="O89" si="741">OR(K89=11,K89=12)</f>
        <v>0</v>
      </c>
      <c r="P89" s="280" t="b">
        <f t="shared" ref="P89" si="742">OR(K89=23,K89=34)</f>
        <v>0</v>
      </c>
      <c r="Q89" s="280" t="b">
        <f t="shared" ref="Q89" si="743">OR(K89=13,K89=14,K89=24)</f>
        <v>0</v>
      </c>
      <c r="R89" s="280" t="b">
        <f t="shared" ref="R89" si="744">OR(K89=1,K89=2,K89=3,K89=4)</f>
        <v>0</v>
      </c>
      <c r="S89" s="281">
        <f t="shared" si="716"/>
        <v>0</v>
      </c>
      <c r="T89" s="282">
        <f t="shared" si="717"/>
        <v>0</v>
      </c>
      <c r="U89" s="125">
        <f t="shared" si="718"/>
        <v>0</v>
      </c>
      <c r="V89" s="280" t="b">
        <f t="shared" ref="V89" si="745">OR(U89=61,U89=62,U89=63)</f>
        <v>0</v>
      </c>
      <c r="W89" s="280" t="b">
        <f t="shared" ref="W89" si="746">OR(U89=51,U89=52)</f>
        <v>0</v>
      </c>
      <c r="X89" s="280" t="b">
        <f t="shared" ref="X89" si="747">OR(U89=31,U89=41,U89=42,U89=53)</f>
        <v>0</v>
      </c>
      <c r="Y89" s="280" t="b">
        <f t="shared" ref="Y89" si="748">OR(U89=21,U89=32)</f>
        <v>0</v>
      </c>
      <c r="Z89" s="358" t="b">
        <f t="shared" ref="Z89" si="749">AND(V89=FALSE,W89=FALSE,X89=FALSE,Y89=FALSE)</f>
        <v>1</v>
      </c>
      <c r="AA89" s="359" t="str">
        <f>IF(COUNTA(E89:F89:H89)&lt;3,"",(IF(V89=TRUE,$V$3,IF(W89=TRUE,$W$3,IF(X89=TRUE,$X$3,IF(Y89=TRUE,$Y$3,"Non"))))))</f>
        <v>Non</v>
      </c>
      <c r="AB89" s="280" t="b">
        <f t="shared" ref="AB89" si="750">OR(U89=61,U89=62,U89=51,U89=52)</f>
        <v>0</v>
      </c>
      <c r="AC89" s="280" t="b">
        <f t="shared" ref="AC89" si="751">OR(U89=41,U89=42)</f>
        <v>0</v>
      </c>
      <c r="AD89" s="280" t="b">
        <f t="shared" ref="AD89" si="752">OR(U89=31,U89=32,U89=63,U89=64,U89=53,U89=54,)</f>
        <v>0</v>
      </c>
      <c r="AE89" s="280" t="b">
        <f t="shared" ref="AE89" si="753">OR(U89=21,U89=22,)</f>
        <v>0</v>
      </c>
      <c r="AF89" s="280" t="b">
        <f t="shared" ref="AF89" si="754">OR(U89=11,U89=12,U89=13,U89=23,)</f>
        <v>0</v>
      </c>
      <c r="AG89" s="283" t="str">
        <f>IF(COUNTA(E89:F89:H89)&lt;3,"",(IF(AB89=TRUE,$AB$3,IF(AC89=TRUE,$AC$3,IF(AD89=TRUE,$AD$3,IF(AE89=TRUE,$AE$3,IF(AF89=TRUE,$AF$3,"Aucune")))))))</f>
        <v>Aucune</v>
      </c>
      <c r="AH89" s="280" t="b">
        <f t="shared" si="437"/>
        <v>0</v>
      </c>
      <c r="AI89" s="280" t="b">
        <f t="shared" si="438"/>
        <v>0</v>
      </c>
      <c r="AJ89" s="280" t="b">
        <f t="shared" si="439"/>
        <v>0</v>
      </c>
      <c r="AK89" s="280" t="b">
        <f t="shared" si="440"/>
        <v>0</v>
      </c>
      <c r="AL89" s="280" t="b">
        <f t="shared" si="441"/>
        <v>0</v>
      </c>
      <c r="AM89" s="280" t="b">
        <f t="shared" si="442"/>
        <v>0</v>
      </c>
      <c r="AN89" s="280" t="b">
        <f t="shared" si="443"/>
        <v>0</v>
      </c>
      <c r="AO89" s="280" t="b">
        <f t="shared" si="444"/>
        <v>0</v>
      </c>
      <c r="AP89" s="280" t="b">
        <f t="shared" si="445"/>
        <v>0</v>
      </c>
      <c r="AQ89" s="280" t="b">
        <f t="shared" si="446"/>
        <v>0</v>
      </c>
      <c r="AR89" s="280" t="b">
        <f t="shared" si="447"/>
        <v>0</v>
      </c>
      <c r="AS89" s="280" t="b">
        <f t="shared" si="448"/>
        <v>0</v>
      </c>
      <c r="AT89" s="280" t="b">
        <f t="shared" si="449"/>
        <v>0</v>
      </c>
      <c r="AU89" s="280" t="b">
        <f t="shared" si="450"/>
        <v>0</v>
      </c>
      <c r="AV89" s="280" t="b">
        <f t="shared" si="451"/>
        <v>0</v>
      </c>
      <c r="AW89" s="280" t="b">
        <f t="shared" si="452"/>
        <v>0</v>
      </c>
      <c r="AX89" s="356" t="str">
        <f>IF(COUNTA(E89:F89:H89)&lt;3,"",(IF(AH89=TRUE,AH$3,IF(AI89=TRUE,AI$3,IF(AJ89=TRUE,AJ$3,IF(AK89=TRUE,AK$3,IF(AL89=TRUE,AL$3,IF(AM89=TRUE,AM$3,IF(AN89=TRUE,AN$3,IF(AO89=TRUE,AO$3,IF(AP89=TRUE,AP$3,IF(AQ89=TRUE,AQ$3,IF(AR89=TRUE,AR$3,IF(AS89=TRUE,AS$3,IF(AT89=TRUE,AT$3,IF(AU89=TRUE,AU$3,IF(AV89=TRUE,AV$3,IF(AW89=TRUE,AW$3,"Aucune"))))))))))))))))))</f>
        <v>Aucune</v>
      </c>
      <c r="AY89" s="360" t="b">
        <f t="shared" si="719"/>
        <v>0</v>
      </c>
      <c r="AZ89" s="280" t="b">
        <f t="shared" si="720"/>
        <v>0</v>
      </c>
      <c r="BA89" s="280" t="b">
        <f t="shared" si="721"/>
        <v>0</v>
      </c>
      <c r="BB89" s="283" t="str">
        <f>IF(COUNTA(E89:F89:H89)&lt;3,"",(IF(AY89=TRUE,$AY$3,IF(AZ89=TRUE,$AZ$3,IF(BA89=TRUE,$BA$3,"Aucune action requise")))))</f>
        <v>Aucune action requise</v>
      </c>
      <c r="BC89" s="280" t="b">
        <f t="shared" si="722"/>
        <v>0</v>
      </c>
      <c r="BD89" s="280" t="b">
        <f t="shared" si="723"/>
        <v>0</v>
      </c>
      <c r="BE89" s="280" t="b">
        <f t="shared" si="724"/>
        <v>0</v>
      </c>
      <c r="BF89" s="280" t="b">
        <f t="shared" si="725"/>
        <v>0</v>
      </c>
      <c r="BG89" s="283" t="str">
        <f>IF(COUNTA(E89:F89:H89)&lt;3,"",(IF(BC89=TRUE,$BC$3,IF(BD89=TRUE,$BD$3,IF(BE89=TRUE,$BE$3,IF(BF89=TRUE,$BF$3,"Aucun"))))))</f>
        <v>Aucun</v>
      </c>
      <c r="BH89" s="80">
        <f t="shared" si="726"/>
        <v>0</v>
      </c>
      <c r="BI89" s="80">
        <f>'ODD 14'!AY16</f>
        <v>0</v>
      </c>
      <c r="BJ89" s="34"/>
      <c r="BK89" s="149"/>
      <c r="BL89" s="227">
        <f t="shared" si="727"/>
        <v>0</v>
      </c>
      <c r="BM89" s="228">
        <f t="shared" si="728"/>
        <v>0</v>
      </c>
      <c r="BR89" s="123">
        <f t="shared" si="729"/>
        <v>1</v>
      </c>
      <c r="BS89" s="123">
        <f t="shared" si="730"/>
        <v>0</v>
      </c>
      <c r="BT89" s="123">
        <f t="shared" si="731"/>
        <v>0</v>
      </c>
      <c r="BU89" s="123">
        <f t="shared" si="732"/>
        <v>0</v>
      </c>
      <c r="BV89" s="123">
        <f t="shared" si="733"/>
        <v>0</v>
      </c>
      <c r="BW89" s="123">
        <f t="shared" si="734"/>
        <v>0</v>
      </c>
      <c r="BX89" s="123">
        <f t="shared" si="735"/>
        <v>0</v>
      </c>
      <c r="BY89" s="123">
        <f t="shared" si="736"/>
        <v>0</v>
      </c>
    </row>
    <row r="90" spans="1:77" s="119" customFormat="1" ht="50.25" customHeight="1" thickBot="1">
      <c r="A90" s="118"/>
      <c r="B90" s="725" t="str">
        <f>'ODD 15'!B2:C2</f>
        <v xml:space="preserve">ODD 15  -   Préserver et restaurer les écosystèmes terrestres, en veillant à les exploiter de façon durable, gérer durablement les forêts, lutter contre la désertification, enrayer et inverser le processus de dégradation des sols et mettre fin à l’appauvrissement de la biodiversité </v>
      </c>
      <c r="C90" s="721"/>
      <c r="D90" s="721"/>
      <c r="E90" s="721"/>
      <c r="F90" s="721"/>
      <c r="G90" s="721"/>
      <c r="H90" s="721"/>
      <c r="I90" s="721"/>
      <c r="J90" s="721"/>
      <c r="K90" s="721"/>
      <c r="L90" s="721"/>
      <c r="M90" s="721"/>
      <c r="N90" s="721"/>
      <c r="O90" s="721"/>
      <c r="P90" s="721"/>
      <c r="Q90" s="721"/>
      <c r="R90" s="721"/>
      <c r="S90" s="721"/>
      <c r="T90" s="721"/>
      <c r="U90" s="721"/>
      <c r="V90" s="721"/>
      <c r="W90" s="721"/>
      <c r="X90" s="721"/>
      <c r="Y90" s="721"/>
      <c r="Z90" s="721"/>
      <c r="AA90" s="721"/>
      <c r="AB90" s="721"/>
      <c r="AC90" s="721"/>
      <c r="AD90" s="721"/>
      <c r="AE90" s="721"/>
      <c r="AF90" s="721"/>
      <c r="AG90" s="721"/>
      <c r="AH90" s="721"/>
      <c r="AI90" s="721"/>
      <c r="AJ90" s="721"/>
      <c r="AK90" s="721"/>
      <c r="AL90" s="721"/>
      <c r="AM90" s="721"/>
      <c r="AN90" s="721"/>
      <c r="AO90" s="721"/>
      <c r="AP90" s="721"/>
      <c r="AQ90" s="721"/>
      <c r="AR90" s="721"/>
      <c r="AS90" s="721"/>
      <c r="AT90" s="721"/>
      <c r="AU90" s="721"/>
      <c r="AV90" s="721"/>
      <c r="AW90" s="721"/>
      <c r="AX90" s="721"/>
      <c r="AY90" s="721"/>
      <c r="AZ90" s="721"/>
      <c r="BA90" s="721"/>
      <c r="BB90" s="721"/>
      <c r="BC90" s="721"/>
      <c r="BD90" s="721"/>
      <c r="BE90" s="721"/>
      <c r="BF90" s="721"/>
      <c r="BG90" s="721"/>
      <c r="BH90" s="721"/>
      <c r="BI90" s="721"/>
      <c r="BJ90" s="721"/>
      <c r="BK90" s="721"/>
      <c r="BL90" s="721"/>
      <c r="BM90" s="722"/>
      <c r="BO90" s="119" t="str">
        <f>B90</f>
        <v xml:space="preserve">ODD 15  -   Préserver et restaurer les écosystèmes terrestres, en veillant à les exploiter de façon durable, gérer durablement les forêts, lutter contre la désertification, enrayer et inverser le processus de dégradation des sols et mettre fin à l’appauvrissement de la biodiversité </v>
      </c>
      <c r="BP90" s="119">
        <v>12</v>
      </c>
      <c r="BQ90" s="119">
        <f>SUM(BS90:BX90)</f>
        <v>0</v>
      </c>
      <c r="BR90" s="120">
        <f>BP90-BQ90</f>
        <v>12</v>
      </c>
      <c r="BS90" s="120">
        <f t="shared" ref="BS90:BX90" si="755">SUM(BS91:BS98)</f>
        <v>0</v>
      </c>
      <c r="BT90" s="120">
        <f t="shared" si="755"/>
        <v>0</v>
      </c>
      <c r="BU90" s="120">
        <f t="shared" si="755"/>
        <v>0</v>
      </c>
      <c r="BV90" s="120">
        <f t="shared" si="755"/>
        <v>0</v>
      </c>
      <c r="BW90" s="120">
        <f t="shared" si="755"/>
        <v>0</v>
      </c>
      <c r="BX90" s="120">
        <f t="shared" si="755"/>
        <v>0</v>
      </c>
      <c r="BY90" s="120">
        <f>BQ90</f>
        <v>0</v>
      </c>
    </row>
    <row r="91" spans="1:77" s="122" customFormat="1" ht="114" customHeight="1" thickBot="1">
      <c r="A91" s="121"/>
      <c r="B91" s="552" t="s">
        <v>353</v>
      </c>
      <c r="C91" s="546" t="s">
        <v>500</v>
      </c>
      <c r="D91" s="205">
        <f>'ODD 15'!E7</f>
        <v>0</v>
      </c>
      <c r="E91" s="88">
        <f>'ODD 15'!F7</f>
        <v>0</v>
      </c>
      <c r="F91" s="81">
        <f>'ODD 15'!G7</f>
        <v>0</v>
      </c>
      <c r="G91" s="81">
        <f>'ODD 15'!H7</f>
        <v>0</v>
      </c>
      <c r="H91" s="82">
        <f>'ODD 15'!I7</f>
        <v>0</v>
      </c>
      <c r="I91" s="82">
        <f>'ODD 15'!J7</f>
        <v>0</v>
      </c>
      <c r="J91" s="129">
        <f>S91</f>
        <v>0</v>
      </c>
      <c r="K91" s="306">
        <f t="shared" ref="K91:K98" si="756">E91*10+F91</f>
        <v>0</v>
      </c>
      <c r="L91" s="306" t="b">
        <f t="shared" ref="L91:L97" si="757">OR(K91=31)</f>
        <v>0</v>
      </c>
      <c r="M91" s="306" t="b">
        <f t="shared" ref="M91:M97" si="758">OR(K91=21,K91=32)</f>
        <v>0</v>
      </c>
      <c r="N91" s="306" t="b">
        <f t="shared" ref="N91:N97" si="759">OR(K91=22,K91=33)</f>
        <v>0</v>
      </c>
      <c r="O91" s="306" t="b">
        <f t="shared" ref="O91:O97" si="760">OR(K91=11,K91=12)</f>
        <v>0</v>
      </c>
      <c r="P91" s="306" t="b">
        <f t="shared" ref="P91:P97" si="761">OR(K91=23,K91=34)</f>
        <v>0</v>
      </c>
      <c r="Q91" s="306" t="b">
        <f t="shared" ref="Q91:Q97" si="762">OR(K91=13,K91=14,K91=24)</f>
        <v>0</v>
      </c>
      <c r="R91" s="306" t="b">
        <f t="shared" ref="R91:R97" si="763">OR(K91=1,K91=2,K91=3,K91=4)</f>
        <v>0</v>
      </c>
      <c r="S91" s="307">
        <f t="shared" ref="S91:S98" si="764">IF(COUNTA(E91:F91)&lt;2,"",(IF(L91=TRUE,$L$3,IF(M91=TRUE,$M$3,IF(N91=TRUE,$N$3,IF(O91=TRUE,$O$3,IF(P91=TRUE,$P$3,IF(Q91=TRUE,$Q$3,IF(R91=TRUE,$R$3,0)))))))))</f>
        <v>0</v>
      </c>
      <c r="T91" s="308">
        <f t="shared" ref="T91:T98" si="765">IF(COUNTA(E91:F91)&lt;2,"",(IF(L91=TRUE,6,IF(M91=TRUE,5,IF(N91=TRUE,4,IF(O91=TRUE,3,IF(P91=TRUE,2,IF(Q91=TRUE,1,IF(R91=TRUE,0,0)))))))))</f>
        <v>0</v>
      </c>
      <c r="U91" s="130">
        <f t="shared" ref="U91:U98" si="766">T91*10+H91</f>
        <v>0</v>
      </c>
      <c r="V91" s="306" t="b">
        <f t="shared" ref="V91:V97" si="767">OR(U91=61,U91=62,U91=63)</f>
        <v>0</v>
      </c>
      <c r="W91" s="306" t="b">
        <f t="shared" ref="W91:W97" si="768">OR(U91=51,U91=52)</f>
        <v>0</v>
      </c>
      <c r="X91" s="306" t="b">
        <f t="shared" ref="X91:X97" si="769">OR(U91=31,U91=41,U91=42,U91=53)</f>
        <v>0</v>
      </c>
      <c r="Y91" s="306" t="b">
        <f t="shared" ref="Y91:Y97" si="770">OR(U91=21,U91=32)</f>
        <v>0</v>
      </c>
      <c r="Z91" s="354" t="b">
        <f t="shared" ref="Z91:Z97" si="771">AND(V91=FALSE,W91=FALSE,X91=FALSE,Y91=FALSE)</f>
        <v>1</v>
      </c>
      <c r="AA91" s="394" t="str">
        <f>IF(COUNTA(E91:F91:H91)&lt;3,"",(IF(V91=TRUE,$V$3,IF(W91=TRUE,$W$3,IF(X91=TRUE,$X$3,IF(Y91=TRUE,$Y$3,"Non"))))))</f>
        <v>Non</v>
      </c>
      <c r="AB91" s="351" t="b">
        <f>OR(U91=61,U91=62,U91=51,U91=52)</f>
        <v>0</v>
      </c>
      <c r="AC91" s="351" t="b">
        <f>OR(U91=41,U91=42)</f>
        <v>0</v>
      </c>
      <c r="AD91" s="351" t="b">
        <f>OR(U91=31,U91=32,U91=63,U91=64,U91=53,U91=54,)</f>
        <v>0</v>
      </c>
      <c r="AE91" s="351" t="b">
        <f>OR(U91=21,U91=22,)</f>
        <v>0</v>
      </c>
      <c r="AF91" s="351" t="b">
        <f>OR(U91=11,U91=12,U91=13,U91=23,)</f>
        <v>0</v>
      </c>
      <c r="AG91" s="352" t="str">
        <f>IF(COUNTA(E91:F91:H91)&lt;3,"",(IF(AB91=TRUE,$AB$3,IF(AC91=TRUE,$AC$3,IF(AD91=TRUE,$AD$3,IF(AE91=TRUE,$AE$3,IF(AF91=TRUE,$AF$3,"Aucune")))))))</f>
        <v>Aucune</v>
      </c>
      <c r="AH91" s="351" t="b">
        <f t="shared" ref="AH91:AH107" si="772">OR($U91=61,$U91=62)</f>
        <v>0</v>
      </c>
      <c r="AI91" s="351" t="b">
        <f t="shared" ref="AI91:AI107" si="773">OR($U91=63)</f>
        <v>0</v>
      </c>
      <c r="AJ91" s="351" t="b">
        <f t="shared" ref="AJ91:AJ107" si="774">OR($U91=64)</f>
        <v>0</v>
      </c>
      <c r="AK91" s="351" t="b">
        <f t="shared" ref="AK91:AK107" si="775">OR($U91=51,$U91=52)</f>
        <v>0</v>
      </c>
      <c r="AL91" s="351" t="b">
        <f t="shared" ref="AL91:AL107" si="776">OR($U91=53)</f>
        <v>0</v>
      </c>
      <c r="AM91" s="351" t="b">
        <f t="shared" ref="AM91:AM107" si="777">OR($U91=54)</f>
        <v>0</v>
      </c>
      <c r="AN91" s="351" t="b">
        <f t="shared" ref="AN91:AN107" si="778">OR($U91=41)</f>
        <v>0</v>
      </c>
      <c r="AO91" s="351" t="b">
        <f t="shared" ref="AO91:AO107" si="779">OR($U91=42,$U91=43)</f>
        <v>0</v>
      </c>
      <c r="AP91" s="351" t="b">
        <f t="shared" ref="AP91:AP107" si="780">OR($U91=44)</f>
        <v>0</v>
      </c>
      <c r="AQ91" s="351" t="b">
        <f t="shared" ref="AQ91:AQ107" si="781">OR($U91=31)</f>
        <v>0</v>
      </c>
      <c r="AR91" s="351" t="b">
        <f t="shared" ref="AR91:AR107" si="782">OR($U91=32,$U91=33)</f>
        <v>0</v>
      </c>
      <c r="AS91" s="351" t="b">
        <f t="shared" ref="AS91:AS107" si="783">OR($U91=34)</f>
        <v>0</v>
      </c>
      <c r="AT91" s="351" t="b">
        <f t="shared" ref="AT91:AT107" si="784">OR($U91=22,$U91=23)</f>
        <v>0</v>
      </c>
      <c r="AU91" s="351" t="b">
        <f t="shared" ref="AU91:AU107" si="785">OR($U91=24)</f>
        <v>0</v>
      </c>
      <c r="AV91" s="351" t="b">
        <f t="shared" ref="AV91:AV107" si="786">OR($U91=12,$U91=13)</f>
        <v>0</v>
      </c>
      <c r="AW91" s="351" t="b">
        <f t="shared" ref="AW91:AW107" si="787">OR($U91=14)</f>
        <v>0</v>
      </c>
      <c r="AX91" s="395" t="str">
        <f>IF(COUNTA(E91:F91:H91)&lt;3,"",(IF(AH91=TRUE,AH$3,IF(AI91=TRUE,AI$3,IF(AJ91=TRUE,AJ$3,IF(AK91=TRUE,AK$3,IF(AL91=TRUE,AL$3,IF(AM91=TRUE,AM$3,IF(AN91=TRUE,AN$3,IF(AO91=TRUE,AO$3,IF(AP91=TRUE,AP$3,IF(AQ91=TRUE,AQ$3,IF(AR91=TRUE,AR$3,IF(AS91=TRUE,AS$3,IF(AT91=TRUE,AT$3,IF(AU91=TRUE,AU$3,IF(AV91=TRUE,AV$3,IF(AW91=TRUE,AW$3,"Aucune"))))))))))))))))))</f>
        <v>Aucune</v>
      </c>
      <c r="AY91" s="357" t="b">
        <f t="shared" ref="AY91:AY98" si="788">OR(U91=61,U91=62,U91=63,U91=51,U91=52,U91=53)</f>
        <v>0</v>
      </c>
      <c r="AZ91" s="278" t="b">
        <f t="shared" ref="AZ91:AZ98" si="789">OR(U91=41,U91=42,U91=43,U91=31,U91=32,U91=33)</f>
        <v>0</v>
      </c>
      <c r="BA91" s="278" t="b">
        <f t="shared" ref="BA91:BA98" si="790">OR(U91=21,U91=22,U91=23,U91=11,U91=12,U91=13)</f>
        <v>0</v>
      </c>
      <c r="BB91" s="279" t="str">
        <f>IF(COUNTA(E91:F91:H91)&lt;3,"",(IF(AY91=TRUE,$AY$3,IF(AZ91=TRUE,$AZ$3,IF(BA91=TRUE,$BA$3,"Aucune action requise")))))</f>
        <v>Aucune action requise</v>
      </c>
      <c r="BC91" s="278" t="b">
        <f t="shared" ref="BC91:BC98" si="791">OR(U91=61,U91=51,U91=41,U91=31,U91=21)</f>
        <v>0</v>
      </c>
      <c r="BD91" s="278" t="b">
        <f t="shared" ref="BD91:BD98" si="792">OR(U91=62,U91=52,U91=42,U91=32,U91=22,U91=63,U91=53)</f>
        <v>0</v>
      </c>
      <c r="BE91" s="278" t="b">
        <f t="shared" ref="BE91:BE98" si="793">OR(U91=43,U91=33,U91=23,U91=34,U91=24)</f>
        <v>0</v>
      </c>
      <c r="BF91" s="278" t="b">
        <f t="shared" ref="BF91:BF98" si="794">OR(U91=64,U91=54,U91=44)</f>
        <v>0</v>
      </c>
      <c r="BG91" s="279" t="str">
        <f>IF(COUNTA(E91:F91:H91)&lt;3,"",(IF(BC91=TRUE,$BC$3,IF(BD91=TRUE,$BD$3,IF(BE91=TRUE,$BE$3,IF(BF91=TRUE,$BF$3,"Aucun"))))))</f>
        <v>Aucun</v>
      </c>
      <c r="BH91" s="77">
        <f t="shared" ref="BH91:BH98" si="795">G91</f>
        <v>0</v>
      </c>
      <c r="BI91" s="77">
        <f>'ODD 15'!AY7</f>
        <v>0</v>
      </c>
      <c r="BJ91" s="52"/>
      <c r="BK91" s="148"/>
      <c r="BL91" s="225">
        <f t="shared" ref="BL91:BL98" si="796">I91</f>
        <v>0</v>
      </c>
      <c r="BM91" s="226">
        <f t="shared" ref="BM91:BM98" si="797">D91</f>
        <v>0</v>
      </c>
      <c r="BR91" s="123">
        <f t="shared" ref="BR91:BR98" si="798">IF(K91=0,1,0)</f>
        <v>1</v>
      </c>
      <c r="BS91" s="123">
        <f t="shared" ref="BS91:BS98" si="799">IF(L91=TRUE,1,0)</f>
        <v>0</v>
      </c>
      <c r="BT91" s="123">
        <f t="shared" ref="BT91:BT98" si="800">IF(M91=TRUE,1,0)</f>
        <v>0</v>
      </c>
      <c r="BU91" s="123">
        <f t="shared" ref="BU91:BU98" si="801">IF(N91=TRUE,1,0)</f>
        <v>0</v>
      </c>
      <c r="BV91" s="123">
        <f t="shared" ref="BV91:BV98" si="802">IF(O91=TRUE,1,0)</f>
        <v>0</v>
      </c>
      <c r="BW91" s="123">
        <f t="shared" ref="BW91:BW98" si="803">IF(P91=TRUE,1,0)</f>
        <v>0</v>
      </c>
      <c r="BX91" s="123">
        <f t="shared" ref="BX91:BX98" si="804">IF(Q91=TRUE,1,0)</f>
        <v>0</v>
      </c>
      <c r="BY91" s="123">
        <f t="shared" ref="BY91:BY98" si="805">IF(R91=TRUE,1,0)</f>
        <v>0</v>
      </c>
    </row>
    <row r="92" spans="1:77" s="122" customFormat="1" ht="114" customHeight="1" thickBot="1">
      <c r="A92" s="121"/>
      <c r="B92" s="126" t="s">
        <v>356</v>
      </c>
      <c r="C92" s="547" t="s">
        <v>358</v>
      </c>
      <c r="D92" s="205">
        <f>'ODD 15'!E8</f>
        <v>0</v>
      </c>
      <c r="E92" s="88">
        <f>'ODD 15'!F8</f>
        <v>0</v>
      </c>
      <c r="F92" s="81">
        <f>'ODD 15'!G8</f>
        <v>0</v>
      </c>
      <c r="G92" s="81">
        <f>'ODD 15'!H8</f>
        <v>0</v>
      </c>
      <c r="H92" s="82">
        <f>'ODD 15'!I8</f>
        <v>0</v>
      </c>
      <c r="I92" s="82">
        <f>'ODD 15'!J8</f>
        <v>0</v>
      </c>
      <c r="J92" s="129">
        <f t="shared" ref="J92:J97" si="806">S92</f>
        <v>0</v>
      </c>
      <c r="K92" s="306">
        <f t="shared" ref="K92:K97" si="807">E92*10+F92</f>
        <v>0</v>
      </c>
      <c r="L92" s="306" t="b">
        <f t="shared" si="757"/>
        <v>0</v>
      </c>
      <c r="M92" s="306" t="b">
        <f t="shared" si="758"/>
        <v>0</v>
      </c>
      <c r="N92" s="306" t="b">
        <f t="shared" si="759"/>
        <v>0</v>
      </c>
      <c r="O92" s="306" t="b">
        <f t="shared" si="760"/>
        <v>0</v>
      </c>
      <c r="P92" s="306" t="b">
        <f t="shared" si="761"/>
        <v>0</v>
      </c>
      <c r="Q92" s="306" t="b">
        <f t="shared" si="762"/>
        <v>0</v>
      </c>
      <c r="R92" s="306" t="b">
        <f t="shared" si="763"/>
        <v>0</v>
      </c>
      <c r="S92" s="307">
        <f t="shared" ref="S92:S97" si="808">IF(COUNTA(E92:F92)&lt;2,"",(IF(L92=TRUE,$L$3,IF(M92=TRUE,$M$3,IF(N92=TRUE,$N$3,IF(O92=TRUE,$O$3,IF(P92=TRUE,$P$3,IF(Q92=TRUE,$Q$3,IF(R92=TRUE,$R$3,0)))))))))</f>
        <v>0</v>
      </c>
      <c r="T92" s="308">
        <f t="shared" ref="T92:T97" si="809">IF(COUNTA(E92:F92)&lt;2,"",(IF(L92=TRUE,6,IF(M92=TRUE,5,IF(N92=TRUE,4,IF(O92=TRUE,3,IF(P92=TRUE,2,IF(Q92=TRUE,1,IF(R92=TRUE,0,0)))))))))</f>
        <v>0</v>
      </c>
      <c r="U92" s="130">
        <f t="shared" ref="U92:U97" si="810">T92*10+H92</f>
        <v>0</v>
      </c>
      <c r="V92" s="306" t="b">
        <f t="shared" si="767"/>
        <v>0</v>
      </c>
      <c r="W92" s="306" t="b">
        <f t="shared" si="768"/>
        <v>0</v>
      </c>
      <c r="X92" s="306" t="b">
        <f t="shared" si="769"/>
        <v>0</v>
      </c>
      <c r="Y92" s="306" t="b">
        <f t="shared" si="770"/>
        <v>0</v>
      </c>
      <c r="Z92" s="354" t="b">
        <f t="shared" si="771"/>
        <v>1</v>
      </c>
      <c r="AA92" s="394" t="str">
        <f>IF(COUNTA(E92:F92:H92)&lt;3,"",(IF(V92=TRUE,$V$3,IF(W92=TRUE,$W$3,IF(X92=TRUE,$X$3,IF(Y92=TRUE,$Y$3,"Non"))))))</f>
        <v>Non</v>
      </c>
      <c r="AB92" s="448"/>
      <c r="AC92" s="448"/>
      <c r="AD92" s="448"/>
      <c r="AE92" s="448"/>
      <c r="AF92" s="448"/>
      <c r="AG92" s="352" t="str">
        <f>IF(COUNTA(E92:F92:H92)&lt;3,"",(IF(AB92=TRUE,$AB$3,IF(AC92=TRUE,$AC$3,IF(AD92=TRUE,$AD$3,IF(AE92=TRUE,$AE$3,IF(AF92=TRUE,$AF$3,"Aucune")))))))</f>
        <v>Aucune</v>
      </c>
      <c r="AH92" s="448"/>
      <c r="AI92" s="448"/>
      <c r="AJ92" s="448"/>
      <c r="AK92" s="448"/>
      <c r="AL92" s="448"/>
      <c r="AM92" s="448"/>
      <c r="AN92" s="448"/>
      <c r="AO92" s="448"/>
      <c r="AP92" s="448"/>
      <c r="AQ92" s="448"/>
      <c r="AR92" s="448"/>
      <c r="AS92" s="448"/>
      <c r="AT92" s="448"/>
      <c r="AU92" s="448"/>
      <c r="AV92" s="448"/>
      <c r="AW92" s="448"/>
      <c r="AX92" s="395" t="str">
        <f>IF(COUNTA(E92:F92:H92)&lt;3,"",(IF(AH92=TRUE,AH$3,IF(AI92=TRUE,AI$3,IF(AJ92=TRUE,AJ$3,IF(AK92=TRUE,AK$3,IF(AL92=TRUE,AL$3,IF(AM92=TRUE,AM$3,IF(AN92=TRUE,AN$3,IF(AO92=TRUE,AO$3,IF(AP92=TRUE,AP$3,IF(AQ92=TRUE,AQ$3,IF(AR92=TRUE,AR$3,IF(AS92=TRUE,AS$3,IF(AT92=TRUE,AT$3,IF(AU92=TRUE,AU$3,IF(AV92=TRUE,AV$3,IF(AW92=TRUE,AW$3,"Aucune"))))))))))))))))))</f>
        <v>Aucune</v>
      </c>
      <c r="AY92" s="357"/>
      <c r="AZ92" s="278"/>
      <c r="BA92" s="278"/>
      <c r="BB92" s="279"/>
      <c r="BC92" s="278"/>
      <c r="BD92" s="278"/>
      <c r="BE92" s="278"/>
      <c r="BF92" s="278"/>
      <c r="BG92" s="279"/>
      <c r="BH92" s="77">
        <f t="shared" si="795"/>
        <v>0</v>
      </c>
      <c r="BI92" s="77">
        <f>'ODD 15'!AY8</f>
        <v>0</v>
      </c>
      <c r="BJ92" s="52"/>
      <c r="BK92" s="148"/>
      <c r="BL92" s="225">
        <f t="shared" si="796"/>
        <v>0</v>
      </c>
      <c r="BM92" s="226">
        <f t="shared" si="797"/>
        <v>0</v>
      </c>
      <c r="BR92" s="123">
        <f t="shared" si="798"/>
        <v>1</v>
      </c>
      <c r="BS92" s="123">
        <f t="shared" si="799"/>
        <v>0</v>
      </c>
      <c r="BT92" s="123">
        <f t="shared" si="800"/>
        <v>0</v>
      </c>
      <c r="BU92" s="123">
        <f t="shared" si="801"/>
        <v>0</v>
      </c>
      <c r="BV92" s="123">
        <f t="shared" si="802"/>
        <v>0</v>
      </c>
      <c r="BW92" s="123">
        <f t="shared" si="803"/>
        <v>0</v>
      </c>
      <c r="BX92" s="123">
        <f t="shared" si="804"/>
        <v>0</v>
      </c>
      <c r="BY92" s="123">
        <f t="shared" si="805"/>
        <v>0</v>
      </c>
    </row>
    <row r="93" spans="1:77" s="122" customFormat="1" ht="114" customHeight="1" thickBot="1">
      <c r="A93" s="121"/>
      <c r="B93" s="126" t="s">
        <v>501</v>
      </c>
      <c r="C93" s="548" t="s">
        <v>360</v>
      </c>
      <c r="D93" s="205">
        <f>'ODD 15'!E9</f>
        <v>0</v>
      </c>
      <c r="E93" s="88">
        <f>'ODD 15'!F9</f>
        <v>0</v>
      </c>
      <c r="F93" s="81">
        <f>'ODD 15'!G9</f>
        <v>0</v>
      </c>
      <c r="G93" s="81">
        <f>'ODD 15'!H9</f>
        <v>0</v>
      </c>
      <c r="H93" s="82">
        <f>'ODD 15'!I9</f>
        <v>0</v>
      </c>
      <c r="I93" s="82">
        <f>'ODD 15'!J9</f>
        <v>0</v>
      </c>
      <c r="J93" s="129">
        <f t="shared" si="806"/>
        <v>0</v>
      </c>
      <c r="K93" s="306">
        <f t="shared" si="807"/>
        <v>0</v>
      </c>
      <c r="L93" s="306" t="b">
        <f t="shared" si="757"/>
        <v>0</v>
      </c>
      <c r="M93" s="306" t="b">
        <f t="shared" si="758"/>
        <v>0</v>
      </c>
      <c r="N93" s="306" t="b">
        <f t="shared" si="759"/>
        <v>0</v>
      </c>
      <c r="O93" s="306" t="b">
        <f t="shared" si="760"/>
        <v>0</v>
      </c>
      <c r="P93" s="306" t="b">
        <f t="shared" si="761"/>
        <v>0</v>
      </c>
      <c r="Q93" s="306" t="b">
        <f t="shared" si="762"/>
        <v>0</v>
      </c>
      <c r="R93" s="306" t="b">
        <f t="shared" si="763"/>
        <v>0</v>
      </c>
      <c r="S93" s="307">
        <f t="shared" si="808"/>
        <v>0</v>
      </c>
      <c r="T93" s="308">
        <f t="shared" si="809"/>
        <v>0</v>
      </c>
      <c r="U93" s="130">
        <f t="shared" si="810"/>
        <v>0</v>
      </c>
      <c r="V93" s="306" t="b">
        <f t="shared" si="767"/>
        <v>0</v>
      </c>
      <c r="W93" s="306" t="b">
        <f t="shared" si="768"/>
        <v>0</v>
      </c>
      <c r="X93" s="306" t="b">
        <f t="shared" si="769"/>
        <v>0</v>
      </c>
      <c r="Y93" s="306" t="b">
        <f t="shared" si="770"/>
        <v>0</v>
      </c>
      <c r="Z93" s="354" t="b">
        <f t="shared" si="771"/>
        <v>1</v>
      </c>
      <c r="AA93" s="394" t="str">
        <f>IF(COUNTA(E93:F93:H93)&lt;3,"",(IF(V93=TRUE,$V$3,IF(W93=TRUE,$W$3,IF(X93=TRUE,$X$3,IF(Y93=TRUE,$Y$3,"Non"))))))</f>
        <v>Non</v>
      </c>
      <c r="AB93" s="448"/>
      <c r="AC93" s="448"/>
      <c r="AD93" s="448"/>
      <c r="AE93" s="448"/>
      <c r="AF93" s="448"/>
      <c r="AG93" s="352" t="str">
        <f>IF(COUNTA(E93:F93:H93)&lt;3,"",(IF(AB93=TRUE,$AB$3,IF(AC93=TRUE,$AC$3,IF(AD93=TRUE,$AD$3,IF(AE93=TRUE,$AE$3,IF(AF93=TRUE,$AF$3,"Aucune")))))))</f>
        <v>Aucune</v>
      </c>
      <c r="AH93" s="448"/>
      <c r="AI93" s="448"/>
      <c r="AJ93" s="448"/>
      <c r="AK93" s="448"/>
      <c r="AL93" s="448"/>
      <c r="AM93" s="448"/>
      <c r="AN93" s="448"/>
      <c r="AO93" s="448"/>
      <c r="AP93" s="448"/>
      <c r="AQ93" s="448"/>
      <c r="AR93" s="448"/>
      <c r="AS93" s="448"/>
      <c r="AT93" s="448"/>
      <c r="AU93" s="448"/>
      <c r="AV93" s="448"/>
      <c r="AW93" s="448"/>
      <c r="AX93" s="395" t="str">
        <f>IF(COUNTA(E93:F93:H93)&lt;3,"",(IF(AH93=TRUE,AH$3,IF(AI93=TRUE,AI$3,IF(AJ93=TRUE,AJ$3,IF(AK93=TRUE,AK$3,IF(AL93=TRUE,AL$3,IF(AM93=TRUE,AM$3,IF(AN93=TRUE,AN$3,IF(AO93=TRUE,AO$3,IF(AP93=TRUE,AP$3,IF(AQ93=TRUE,AQ$3,IF(AR93=TRUE,AR$3,IF(AS93=TRUE,AS$3,IF(AT93=TRUE,AT$3,IF(AU93=TRUE,AU$3,IF(AV93=TRUE,AV$3,IF(AW93=TRUE,AW$3,"Aucune"))))))))))))))))))</f>
        <v>Aucune</v>
      </c>
      <c r="AY93" s="357"/>
      <c r="AZ93" s="278"/>
      <c r="BA93" s="278"/>
      <c r="BB93" s="279"/>
      <c r="BC93" s="278"/>
      <c r="BD93" s="278"/>
      <c r="BE93" s="278"/>
      <c r="BF93" s="278"/>
      <c r="BG93" s="279"/>
      <c r="BH93" s="77">
        <f t="shared" si="795"/>
        <v>0</v>
      </c>
      <c r="BI93" s="77">
        <f>'ODD 15'!AY9</f>
        <v>0</v>
      </c>
      <c r="BJ93" s="52"/>
      <c r="BK93" s="148"/>
      <c r="BL93" s="225">
        <f t="shared" si="796"/>
        <v>0</v>
      </c>
      <c r="BM93" s="226">
        <f t="shared" si="797"/>
        <v>0</v>
      </c>
      <c r="BR93" s="123">
        <f t="shared" si="798"/>
        <v>1</v>
      </c>
      <c r="BS93" s="123">
        <f t="shared" si="799"/>
        <v>0</v>
      </c>
      <c r="BT93" s="123">
        <f t="shared" si="800"/>
        <v>0</v>
      </c>
      <c r="BU93" s="123">
        <f t="shared" si="801"/>
        <v>0</v>
      </c>
      <c r="BV93" s="123">
        <f t="shared" si="802"/>
        <v>0</v>
      </c>
      <c r="BW93" s="123">
        <f t="shared" si="803"/>
        <v>0</v>
      </c>
      <c r="BX93" s="123">
        <f t="shared" si="804"/>
        <v>0</v>
      </c>
      <c r="BY93" s="123">
        <f t="shared" si="805"/>
        <v>0</v>
      </c>
    </row>
    <row r="94" spans="1:77" s="122" customFormat="1" ht="114" customHeight="1" thickBot="1">
      <c r="A94" s="121"/>
      <c r="B94" s="126" t="s">
        <v>502</v>
      </c>
      <c r="C94" s="548" t="s">
        <v>362</v>
      </c>
      <c r="D94" s="205">
        <f>'ODD 15'!E10</f>
        <v>0</v>
      </c>
      <c r="E94" s="88">
        <f>'ODD 15'!F10</f>
        <v>0</v>
      </c>
      <c r="F94" s="81">
        <f>'ODD 15'!G10</f>
        <v>0</v>
      </c>
      <c r="G94" s="81">
        <f>'ODD 15'!H10</f>
        <v>0</v>
      </c>
      <c r="H94" s="82">
        <f>'ODD 15'!I10</f>
        <v>0</v>
      </c>
      <c r="I94" s="82">
        <f>'ODD 15'!J10</f>
        <v>0</v>
      </c>
      <c r="J94" s="129">
        <f t="shared" si="806"/>
        <v>0</v>
      </c>
      <c r="K94" s="306">
        <f t="shared" si="807"/>
        <v>0</v>
      </c>
      <c r="L94" s="306" t="b">
        <f t="shared" si="757"/>
        <v>0</v>
      </c>
      <c r="M94" s="306" t="b">
        <f t="shared" si="758"/>
        <v>0</v>
      </c>
      <c r="N94" s="306" t="b">
        <f t="shared" si="759"/>
        <v>0</v>
      </c>
      <c r="O94" s="306" t="b">
        <f t="shared" si="760"/>
        <v>0</v>
      </c>
      <c r="P94" s="306" t="b">
        <f t="shared" si="761"/>
        <v>0</v>
      </c>
      <c r="Q94" s="306" t="b">
        <f t="shared" si="762"/>
        <v>0</v>
      </c>
      <c r="R94" s="306" t="b">
        <f t="shared" si="763"/>
        <v>0</v>
      </c>
      <c r="S94" s="307">
        <f t="shared" si="808"/>
        <v>0</v>
      </c>
      <c r="T94" s="308">
        <f t="shared" si="809"/>
        <v>0</v>
      </c>
      <c r="U94" s="130">
        <f t="shared" si="810"/>
        <v>0</v>
      </c>
      <c r="V94" s="306" t="b">
        <f t="shared" si="767"/>
        <v>0</v>
      </c>
      <c r="W94" s="306" t="b">
        <f t="shared" si="768"/>
        <v>0</v>
      </c>
      <c r="X94" s="306" t="b">
        <f t="shared" si="769"/>
        <v>0</v>
      </c>
      <c r="Y94" s="306" t="b">
        <f t="shared" si="770"/>
        <v>0</v>
      </c>
      <c r="Z94" s="354" t="b">
        <f t="shared" si="771"/>
        <v>1</v>
      </c>
      <c r="AA94" s="394" t="str">
        <f>IF(COUNTA(E94:F94:H94)&lt;3,"",(IF(V94=TRUE,$V$3,IF(W94=TRUE,$W$3,IF(X94=TRUE,$X$3,IF(Y94=TRUE,$Y$3,"Non"))))))</f>
        <v>Non</v>
      </c>
      <c r="AB94" s="448"/>
      <c r="AC94" s="448"/>
      <c r="AD94" s="448"/>
      <c r="AE94" s="448"/>
      <c r="AF94" s="448"/>
      <c r="AG94" s="352" t="str">
        <f>IF(COUNTA(E94:F94:H94)&lt;3,"",(IF(AB94=TRUE,$AB$3,IF(AC94=TRUE,$AC$3,IF(AD94=TRUE,$AD$3,IF(AE94=TRUE,$AE$3,IF(AF94=TRUE,$AF$3,"Aucune")))))))</f>
        <v>Aucune</v>
      </c>
      <c r="AH94" s="448"/>
      <c r="AI94" s="448"/>
      <c r="AJ94" s="448"/>
      <c r="AK94" s="448"/>
      <c r="AL94" s="448"/>
      <c r="AM94" s="448"/>
      <c r="AN94" s="448"/>
      <c r="AO94" s="448"/>
      <c r="AP94" s="448"/>
      <c r="AQ94" s="448"/>
      <c r="AR94" s="448"/>
      <c r="AS94" s="448"/>
      <c r="AT94" s="448"/>
      <c r="AU94" s="448"/>
      <c r="AV94" s="448"/>
      <c r="AW94" s="448"/>
      <c r="AX94" s="395" t="str">
        <f>IF(COUNTA(E94:F94:H94)&lt;3,"",(IF(AH94=TRUE,AH$3,IF(AI94=TRUE,AI$3,IF(AJ94=TRUE,AJ$3,IF(AK94=TRUE,AK$3,IF(AL94=TRUE,AL$3,IF(AM94=TRUE,AM$3,IF(AN94=TRUE,AN$3,IF(AO94=TRUE,AO$3,IF(AP94=TRUE,AP$3,IF(AQ94=TRUE,AQ$3,IF(AR94=TRUE,AR$3,IF(AS94=TRUE,AS$3,IF(AT94=TRUE,AT$3,IF(AU94=TRUE,AU$3,IF(AV94=TRUE,AV$3,IF(AW94=TRUE,AW$3,"Aucune"))))))))))))))))))</f>
        <v>Aucune</v>
      </c>
      <c r="AY94" s="357"/>
      <c r="AZ94" s="278"/>
      <c r="BA94" s="278"/>
      <c r="BB94" s="279"/>
      <c r="BC94" s="278"/>
      <c r="BD94" s="278"/>
      <c r="BE94" s="278"/>
      <c r="BF94" s="278"/>
      <c r="BG94" s="279"/>
      <c r="BH94" s="77">
        <f t="shared" si="795"/>
        <v>0</v>
      </c>
      <c r="BI94" s="77">
        <f>'ODD 15'!AY10</f>
        <v>0</v>
      </c>
      <c r="BJ94" s="52"/>
      <c r="BK94" s="148"/>
      <c r="BL94" s="225">
        <f t="shared" si="796"/>
        <v>0</v>
      </c>
      <c r="BM94" s="226">
        <f t="shared" si="797"/>
        <v>0</v>
      </c>
      <c r="BR94" s="123">
        <f t="shared" si="798"/>
        <v>1</v>
      </c>
      <c r="BS94" s="123">
        <f t="shared" si="799"/>
        <v>0</v>
      </c>
      <c r="BT94" s="123">
        <f t="shared" si="800"/>
        <v>0</v>
      </c>
      <c r="BU94" s="123">
        <f t="shared" si="801"/>
        <v>0</v>
      </c>
      <c r="BV94" s="123">
        <f t="shared" si="802"/>
        <v>0</v>
      </c>
      <c r="BW94" s="123">
        <f t="shared" si="803"/>
        <v>0</v>
      </c>
      <c r="BX94" s="123">
        <f t="shared" si="804"/>
        <v>0</v>
      </c>
      <c r="BY94" s="123">
        <f t="shared" si="805"/>
        <v>0</v>
      </c>
    </row>
    <row r="95" spans="1:77" s="122" customFormat="1" ht="114" customHeight="1" thickBot="1">
      <c r="A95" s="121"/>
      <c r="B95" s="126" t="s">
        <v>503</v>
      </c>
      <c r="C95" s="548" t="s">
        <v>364</v>
      </c>
      <c r="D95" s="205">
        <f>'ODD 15'!E11</f>
        <v>0</v>
      </c>
      <c r="E95" s="88">
        <f>'ODD 15'!F11</f>
        <v>0</v>
      </c>
      <c r="F95" s="81">
        <f>'ODD 15'!G11</f>
        <v>0</v>
      </c>
      <c r="G95" s="81">
        <f>'ODD 15'!H11</f>
        <v>0</v>
      </c>
      <c r="H95" s="82">
        <f>'ODD 15'!I11</f>
        <v>0</v>
      </c>
      <c r="I95" s="82">
        <f>'ODD 15'!J11</f>
        <v>0</v>
      </c>
      <c r="J95" s="129">
        <f t="shared" si="806"/>
        <v>0</v>
      </c>
      <c r="K95" s="306">
        <f t="shared" si="807"/>
        <v>0</v>
      </c>
      <c r="L95" s="306" t="b">
        <f t="shared" si="757"/>
        <v>0</v>
      </c>
      <c r="M95" s="306" t="b">
        <f t="shared" si="758"/>
        <v>0</v>
      </c>
      <c r="N95" s="306" t="b">
        <f t="shared" si="759"/>
        <v>0</v>
      </c>
      <c r="O95" s="306" t="b">
        <f t="shared" si="760"/>
        <v>0</v>
      </c>
      <c r="P95" s="306" t="b">
        <f t="shared" si="761"/>
        <v>0</v>
      </c>
      <c r="Q95" s="306" t="b">
        <f t="shared" si="762"/>
        <v>0</v>
      </c>
      <c r="R95" s="306" t="b">
        <f t="shared" si="763"/>
        <v>0</v>
      </c>
      <c r="S95" s="307">
        <f t="shared" si="808"/>
        <v>0</v>
      </c>
      <c r="T95" s="308">
        <f t="shared" si="809"/>
        <v>0</v>
      </c>
      <c r="U95" s="130">
        <f t="shared" si="810"/>
        <v>0</v>
      </c>
      <c r="V95" s="306" t="b">
        <f t="shared" si="767"/>
        <v>0</v>
      </c>
      <c r="W95" s="306" t="b">
        <f t="shared" si="768"/>
        <v>0</v>
      </c>
      <c r="X95" s="306" t="b">
        <f t="shared" si="769"/>
        <v>0</v>
      </c>
      <c r="Y95" s="306" t="b">
        <f t="shared" si="770"/>
        <v>0</v>
      </c>
      <c r="Z95" s="354" t="b">
        <f t="shared" si="771"/>
        <v>1</v>
      </c>
      <c r="AA95" s="394" t="str">
        <f>IF(COUNTA(E95:F95:H95)&lt;3,"",(IF(V95=TRUE,$V$3,IF(W95=TRUE,$W$3,IF(X95=TRUE,$X$3,IF(Y95=TRUE,$Y$3,"Non"))))))</f>
        <v>Non</v>
      </c>
      <c r="AB95" s="448"/>
      <c r="AC95" s="448"/>
      <c r="AD95" s="448"/>
      <c r="AE95" s="448"/>
      <c r="AF95" s="448"/>
      <c r="AG95" s="352" t="str">
        <f>IF(COUNTA(E95:F95:H95)&lt;3,"",(IF(AB95=TRUE,$AB$3,IF(AC95=TRUE,$AC$3,IF(AD95=TRUE,$AD$3,IF(AE95=TRUE,$AE$3,IF(AF95=TRUE,$AF$3,"Aucune")))))))</f>
        <v>Aucune</v>
      </c>
      <c r="AH95" s="448"/>
      <c r="AI95" s="448"/>
      <c r="AJ95" s="448"/>
      <c r="AK95" s="448"/>
      <c r="AL95" s="448"/>
      <c r="AM95" s="448"/>
      <c r="AN95" s="448"/>
      <c r="AO95" s="448"/>
      <c r="AP95" s="448"/>
      <c r="AQ95" s="448"/>
      <c r="AR95" s="448"/>
      <c r="AS95" s="448"/>
      <c r="AT95" s="448"/>
      <c r="AU95" s="448"/>
      <c r="AV95" s="448"/>
      <c r="AW95" s="448"/>
      <c r="AX95" s="395" t="str">
        <f>IF(COUNTA(E95:F95:H95)&lt;3,"",(IF(AH95=TRUE,AH$3,IF(AI95=TRUE,AI$3,IF(AJ95=TRUE,AJ$3,IF(AK95=TRUE,AK$3,IF(AL95=TRUE,AL$3,IF(AM95=TRUE,AM$3,IF(AN95=TRUE,AN$3,IF(AO95=TRUE,AO$3,IF(AP95=TRUE,AP$3,IF(AQ95=TRUE,AQ$3,IF(AR95=TRUE,AR$3,IF(AS95=TRUE,AS$3,IF(AT95=TRUE,AT$3,IF(AU95=TRUE,AU$3,IF(AV95=TRUE,AV$3,IF(AW95=TRUE,AW$3,"Aucune"))))))))))))))))))</f>
        <v>Aucune</v>
      </c>
      <c r="AY95" s="357"/>
      <c r="AZ95" s="278"/>
      <c r="BA95" s="278"/>
      <c r="BB95" s="279"/>
      <c r="BC95" s="278"/>
      <c r="BD95" s="278"/>
      <c r="BE95" s="278"/>
      <c r="BF95" s="278"/>
      <c r="BG95" s="279"/>
      <c r="BH95" s="77">
        <f t="shared" si="795"/>
        <v>0</v>
      </c>
      <c r="BI95" s="77">
        <f>'ODD 15'!AY11</f>
        <v>0</v>
      </c>
      <c r="BJ95" s="52"/>
      <c r="BK95" s="148"/>
      <c r="BL95" s="225">
        <f t="shared" si="796"/>
        <v>0</v>
      </c>
      <c r="BM95" s="226">
        <f t="shared" si="797"/>
        <v>0</v>
      </c>
      <c r="BR95" s="123">
        <f t="shared" si="798"/>
        <v>1</v>
      </c>
      <c r="BS95" s="123">
        <f t="shared" si="799"/>
        <v>0</v>
      </c>
      <c r="BT95" s="123">
        <f t="shared" si="800"/>
        <v>0</v>
      </c>
      <c r="BU95" s="123">
        <f t="shared" si="801"/>
        <v>0</v>
      </c>
      <c r="BV95" s="123">
        <f t="shared" si="802"/>
        <v>0</v>
      </c>
      <c r="BW95" s="123">
        <f t="shared" si="803"/>
        <v>0</v>
      </c>
      <c r="BX95" s="123">
        <f t="shared" si="804"/>
        <v>0</v>
      </c>
      <c r="BY95" s="123">
        <f t="shared" si="805"/>
        <v>0</v>
      </c>
    </row>
    <row r="96" spans="1:77" s="122" customFormat="1" ht="114" customHeight="1" thickBot="1">
      <c r="A96" s="121"/>
      <c r="B96" s="126">
        <v>15.9</v>
      </c>
      <c r="C96" s="548" t="s">
        <v>504</v>
      </c>
      <c r="D96" s="205">
        <f>'ODD 15'!E15</f>
        <v>0</v>
      </c>
      <c r="E96" s="88">
        <f>'ODD 15'!F15</f>
        <v>0</v>
      </c>
      <c r="F96" s="81">
        <f>'ODD 15'!G15</f>
        <v>0</v>
      </c>
      <c r="G96" s="81">
        <f>'ODD 15'!H15</f>
        <v>0</v>
      </c>
      <c r="H96" s="82">
        <f>'ODD 15'!I15</f>
        <v>0</v>
      </c>
      <c r="I96" s="82">
        <f>'ODD 15'!J15</f>
        <v>0</v>
      </c>
      <c r="J96" s="129">
        <f t="shared" si="806"/>
        <v>0</v>
      </c>
      <c r="K96" s="306">
        <f t="shared" si="807"/>
        <v>0</v>
      </c>
      <c r="L96" s="306" t="b">
        <f t="shared" si="757"/>
        <v>0</v>
      </c>
      <c r="M96" s="306" t="b">
        <f t="shared" si="758"/>
        <v>0</v>
      </c>
      <c r="N96" s="306" t="b">
        <f t="shared" si="759"/>
        <v>0</v>
      </c>
      <c r="O96" s="306" t="b">
        <f t="shared" si="760"/>
        <v>0</v>
      </c>
      <c r="P96" s="306" t="b">
        <f t="shared" si="761"/>
        <v>0</v>
      </c>
      <c r="Q96" s="306" t="b">
        <f t="shared" si="762"/>
        <v>0</v>
      </c>
      <c r="R96" s="306" t="b">
        <f t="shared" si="763"/>
        <v>0</v>
      </c>
      <c r="S96" s="307">
        <f t="shared" si="808"/>
        <v>0</v>
      </c>
      <c r="T96" s="308">
        <f t="shared" si="809"/>
        <v>0</v>
      </c>
      <c r="U96" s="130">
        <f t="shared" si="810"/>
        <v>0</v>
      </c>
      <c r="V96" s="306" t="b">
        <f t="shared" si="767"/>
        <v>0</v>
      </c>
      <c r="W96" s="306" t="b">
        <f t="shared" si="768"/>
        <v>0</v>
      </c>
      <c r="X96" s="306" t="b">
        <f t="shared" si="769"/>
        <v>0</v>
      </c>
      <c r="Y96" s="306" t="b">
        <f t="shared" si="770"/>
        <v>0</v>
      </c>
      <c r="Z96" s="354" t="b">
        <f t="shared" si="771"/>
        <v>1</v>
      </c>
      <c r="AA96" s="394" t="str">
        <f>IF(COUNTA(E96:F96:H96)&lt;3,"",(IF(V96=TRUE,$V$3,IF(W96=TRUE,$W$3,IF(X96=TRUE,$X$3,IF(Y96=TRUE,$Y$3,"Non"))))))</f>
        <v>Non</v>
      </c>
      <c r="AB96" s="448"/>
      <c r="AC96" s="448"/>
      <c r="AD96" s="448"/>
      <c r="AE96" s="448"/>
      <c r="AF96" s="448"/>
      <c r="AG96" s="352" t="str">
        <f>IF(COUNTA(E96:F96:H96)&lt;3,"",(IF(AB96=TRUE,$AB$3,IF(AC96=TRUE,$AC$3,IF(AD96=TRUE,$AD$3,IF(AE96=TRUE,$AE$3,IF(AF96=TRUE,$AF$3,"Aucune")))))))</f>
        <v>Aucune</v>
      </c>
      <c r="AH96" s="448"/>
      <c r="AI96" s="448"/>
      <c r="AJ96" s="448"/>
      <c r="AK96" s="448"/>
      <c r="AL96" s="448"/>
      <c r="AM96" s="448"/>
      <c r="AN96" s="448"/>
      <c r="AO96" s="448"/>
      <c r="AP96" s="448"/>
      <c r="AQ96" s="448"/>
      <c r="AR96" s="448"/>
      <c r="AS96" s="448"/>
      <c r="AT96" s="448"/>
      <c r="AU96" s="448"/>
      <c r="AV96" s="448"/>
      <c r="AW96" s="448"/>
      <c r="AX96" s="395" t="str">
        <f>IF(COUNTA(E96:F96:H96)&lt;3,"",(IF(AH96=TRUE,AH$3,IF(AI96=TRUE,AI$3,IF(AJ96=TRUE,AJ$3,IF(AK96=TRUE,AK$3,IF(AL96=TRUE,AL$3,IF(AM96=TRUE,AM$3,IF(AN96=TRUE,AN$3,IF(AO96=TRUE,AO$3,IF(AP96=TRUE,AP$3,IF(AQ96=TRUE,AQ$3,IF(AR96=TRUE,AR$3,IF(AS96=TRUE,AS$3,IF(AT96=TRUE,AT$3,IF(AU96=TRUE,AU$3,IF(AV96=TRUE,AV$3,IF(AW96=TRUE,AW$3,"Aucune"))))))))))))))))))</f>
        <v>Aucune</v>
      </c>
      <c r="AY96" s="357"/>
      <c r="AZ96" s="278"/>
      <c r="BA96" s="278"/>
      <c r="BB96" s="279"/>
      <c r="BC96" s="278"/>
      <c r="BD96" s="278"/>
      <c r="BE96" s="278"/>
      <c r="BF96" s="278"/>
      <c r="BG96" s="279"/>
      <c r="BH96" s="77">
        <f t="shared" si="795"/>
        <v>0</v>
      </c>
      <c r="BI96" s="77">
        <f>'ODD 15'!AY15</f>
        <v>0</v>
      </c>
      <c r="BJ96" s="52"/>
      <c r="BK96" s="148"/>
      <c r="BL96" s="225">
        <f t="shared" si="796"/>
        <v>0</v>
      </c>
      <c r="BM96" s="226">
        <f t="shared" si="797"/>
        <v>0</v>
      </c>
      <c r="BR96" s="123">
        <f t="shared" si="798"/>
        <v>1</v>
      </c>
      <c r="BS96" s="123">
        <f t="shared" si="799"/>
        <v>0</v>
      </c>
      <c r="BT96" s="123">
        <f t="shared" si="800"/>
        <v>0</v>
      </c>
      <c r="BU96" s="123">
        <f t="shared" si="801"/>
        <v>0</v>
      </c>
      <c r="BV96" s="123">
        <f t="shared" si="802"/>
        <v>0</v>
      </c>
      <c r="BW96" s="123">
        <f t="shared" si="803"/>
        <v>0</v>
      </c>
      <c r="BX96" s="123">
        <f t="shared" si="804"/>
        <v>0</v>
      </c>
      <c r="BY96" s="123">
        <f t="shared" si="805"/>
        <v>0</v>
      </c>
    </row>
    <row r="97" spans="1:77" s="122" customFormat="1" ht="114" customHeight="1" thickBot="1">
      <c r="A97" s="121"/>
      <c r="B97" s="126" t="s">
        <v>371</v>
      </c>
      <c r="C97" s="548" t="s">
        <v>372</v>
      </c>
      <c r="D97" s="205">
        <f>'ODD 15'!E16</f>
        <v>0</v>
      </c>
      <c r="E97" s="88">
        <f>'ODD 15'!F16</f>
        <v>0</v>
      </c>
      <c r="F97" s="81">
        <f>'ODD 15'!G16</f>
        <v>0</v>
      </c>
      <c r="G97" s="81">
        <f>'ODD 15'!H16</f>
        <v>0</v>
      </c>
      <c r="H97" s="82">
        <f>'ODD 15'!I16</f>
        <v>0</v>
      </c>
      <c r="I97" s="82">
        <f>'ODD 15'!J16</f>
        <v>0</v>
      </c>
      <c r="J97" s="129">
        <f t="shared" si="806"/>
        <v>0</v>
      </c>
      <c r="K97" s="306">
        <f t="shared" si="807"/>
        <v>0</v>
      </c>
      <c r="L97" s="306" t="b">
        <f t="shared" si="757"/>
        <v>0</v>
      </c>
      <c r="M97" s="306" t="b">
        <f t="shared" si="758"/>
        <v>0</v>
      </c>
      <c r="N97" s="306" t="b">
        <f t="shared" si="759"/>
        <v>0</v>
      </c>
      <c r="O97" s="306" t="b">
        <f t="shared" si="760"/>
        <v>0</v>
      </c>
      <c r="P97" s="306" t="b">
        <f t="shared" si="761"/>
        <v>0</v>
      </c>
      <c r="Q97" s="306" t="b">
        <f t="shared" si="762"/>
        <v>0</v>
      </c>
      <c r="R97" s="306" t="b">
        <f t="shared" si="763"/>
        <v>0</v>
      </c>
      <c r="S97" s="307">
        <f t="shared" si="808"/>
        <v>0</v>
      </c>
      <c r="T97" s="308">
        <f t="shared" si="809"/>
        <v>0</v>
      </c>
      <c r="U97" s="130">
        <f t="shared" si="810"/>
        <v>0</v>
      </c>
      <c r="V97" s="306" t="b">
        <f t="shared" si="767"/>
        <v>0</v>
      </c>
      <c r="W97" s="306" t="b">
        <f t="shared" si="768"/>
        <v>0</v>
      </c>
      <c r="X97" s="306" t="b">
        <f t="shared" si="769"/>
        <v>0</v>
      </c>
      <c r="Y97" s="306" t="b">
        <f t="shared" si="770"/>
        <v>0</v>
      </c>
      <c r="Z97" s="354" t="b">
        <f t="shared" si="771"/>
        <v>1</v>
      </c>
      <c r="AA97" s="394" t="str">
        <f>IF(COUNTA(E97:F97:H97)&lt;3,"",(IF(V97=TRUE,$V$3,IF(W97=TRUE,$W$3,IF(X97=TRUE,$X$3,IF(Y97=TRUE,$Y$3,"Non"))))))</f>
        <v>Non</v>
      </c>
      <c r="AB97" s="448"/>
      <c r="AC97" s="448"/>
      <c r="AD97" s="448"/>
      <c r="AE97" s="448"/>
      <c r="AF97" s="448"/>
      <c r="AG97" s="352" t="str">
        <f>IF(COUNTA(E97:F97:H97)&lt;3,"",(IF(AB97=TRUE,$AB$3,IF(AC97=TRUE,$AC$3,IF(AD97=TRUE,$AD$3,IF(AE97=TRUE,$AE$3,IF(AF97=TRUE,$AF$3,"Aucune")))))))</f>
        <v>Aucune</v>
      </c>
      <c r="AH97" s="448"/>
      <c r="AI97" s="448"/>
      <c r="AJ97" s="448"/>
      <c r="AK97" s="448"/>
      <c r="AL97" s="448"/>
      <c r="AM97" s="448"/>
      <c r="AN97" s="448"/>
      <c r="AO97" s="448"/>
      <c r="AP97" s="448"/>
      <c r="AQ97" s="448"/>
      <c r="AR97" s="448"/>
      <c r="AS97" s="448"/>
      <c r="AT97" s="448"/>
      <c r="AU97" s="448"/>
      <c r="AV97" s="448"/>
      <c r="AW97" s="448"/>
      <c r="AX97" s="395" t="str">
        <f>IF(COUNTA(E97:F97:H97)&lt;3,"",(IF(AH97=TRUE,AH$3,IF(AI97=TRUE,AI$3,IF(AJ97=TRUE,AJ$3,IF(AK97=TRUE,AK$3,IF(AL97=TRUE,AL$3,IF(AM97=TRUE,AM$3,IF(AN97=TRUE,AN$3,IF(AO97=TRUE,AO$3,IF(AP97=TRUE,AP$3,IF(AQ97=TRUE,AQ$3,IF(AR97=TRUE,AR$3,IF(AS97=TRUE,AS$3,IF(AT97=TRUE,AT$3,IF(AU97=TRUE,AU$3,IF(AV97=TRUE,AV$3,IF(AW97=TRUE,AW$3,"Aucune"))))))))))))))))))</f>
        <v>Aucune</v>
      </c>
      <c r="AY97" s="357"/>
      <c r="AZ97" s="278"/>
      <c r="BA97" s="278"/>
      <c r="BB97" s="279"/>
      <c r="BC97" s="278"/>
      <c r="BD97" s="278"/>
      <c r="BE97" s="278"/>
      <c r="BF97" s="278"/>
      <c r="BG97" s="279"/>
      <c r="BH97" s="77">
        <f t="shared" si="795"/>
        <v>0</v>
      </c>
      <c r="BI97" s="77">
        <f>'ODD 15'!AY16</f>
        <v>0</v>
      </c>
      <c r="BJ97" s="52"/>
      <c r="BK97" s="148"/>
      <c r="BL97" s="225">
        <f t="shared" si="796"/>
        <v>0</v>
      </c>
      <c r="BM97" s="226">
        <f t="shared" si="797"/>
        <v>0</v>
      </c>
      <c r="BR97" s="123">
        <f t="shared" si="798"/>
        <v>1</v>
      </c>
      <c r="BS97" s="123">
        <f t="shared" si="799"/>
        <v>0</v>
      </c>
      <c r="BT97" s="123">
        <f t="shared" si="800"/>
        <v>0</v>
      </c>
      <c r="BU97" s="123">
        <f t="shared" si="801"/>
        <v>0</v>
      </c>
      <c r="BV97" s="123">
        <f t="shared" si="802"/>
        <v>0</v>
      </c>
      <c r="BW97" s="123">
        <f t="shared" si="803"/>
        <v>0</v>
      </c>
      <c r="BX97" s="123">
        <f t="shared" si="804"/>
        <v>0</v>
      </c>
      <c r="BY97" s="123">
        <f t="shared" si="805"/>
        <v>0</v>
      </c>
    </row>
    <row r="98" spans="1:77" s="122" customFormat="1" ht="114" customHeight="1" thickBot="1">
      <c r="A98" s="121"/>
      <c r="B98" s="127" t="s">
        <v>373</v>
      </c>
      <c r="C98" s="548" t="s">
        <v>505</v>
      </c>
      <c r="D98" s="205">
        <f>'ODD 15'!E17</f>
        <v>0</v>
      </c>
      <c r="E98" s="88">
        <f>'ODD 15'!F17</f>
        <v>0</v>
      </c>
      <c r="F98" s="81">
        <f>'ODD 15'!G17</f>
        <v>0</v>
      </c>
      <c r="G98" s="81">
        <f>'ODD 15'!H17</f>
        <v>0</v>
      </c>
      <c r="H98" s="82">
        <f>'ODD 15'!I17</f>
        <v>0</v>
      </c>
      <c r="I98" s="82">
        <f>'ODD 15'!J17</f>
        <v>0</v>
      </c>
      <c r="J98" s="124">
        <f t="shared" ref="J98" si="811">S98</f>
        <v>0</v>
      </c>
      <c r="K98" s="280">
        <f t="shared" si="756"/>
        <v>0</v>
      </c>
      <c r="L98" s="280" t="b">
        <f t="shared" ref="L98" si="812">OR(K98=31)</f>
        <v>0</v>
      </c>
      <c r="M98" s="280" t="b">
        <f t="shared" ref="M98" si="813">OR(K98=21,K98=32)</f>
        <v>0</v>
      </c>
      <c r="N98" s="280" t="b">
        <f t="shared" ref="N98" si="814">OR(K98=22,K98=33)</f>
        <v>0</v>
      </c>
      <c r="O98" s="280" t="b">
        <f t="shared" ref="O98" si="815">OR(K98=11,K98=12)</f>
        <v>0</v>
      </c>
      <c r="P98" s="280" t="b">
        <f t="shared" ref="P98" si="816">OR(K98=23,K98=34)</f>
        <v>0</v>
      </c>
      <c r="Q98" s="280" t="b">
        <f t="shared" ref="Q98" si="817">OR(K98=13,K98=14,K98=24)</f>
        <v>0</v>
      </c>
      <c r="R98" s="280" t="b">
        <f t="shared" ref="R98" si="818">OR(K98=1,K98=2,K98=3,K98=4)</f>
        <v>0</v>
      </c>
      <c r="S98" s="281">
        <f t="shared" si="764"/>
        <v>0</v>
      </c>
      <c r="T98" s="282">
        <f t="shared" si="765"/>
        <v>0</v>
      </c>
      <c r="U98" s="125">
        <f t="shared" si="766"/>
        <v>0</v>
      </c>
      <c r="V98" s="280" t="b">
        <f t="shared" ref="V98" si="819">OR(U98=61,U98=62,U98=63)</f>
        <v>0</v>
      </c>
      <c r="W98" s="280" t="b">
        <f t="shared" ref="W98" si="820">OR(U98=51,U98=52)</f>
        <v>0</v>
      </c>
      <c r="X98" s="280" t="b">
        <f t="shared" ref="X98" si="821">OR(U98=31,U98=41,U98=42,U98=53)</f>
        <v>0</v>
      </c>
      <c r="Y98" s="280" t="b">
        <f t="shared" ref="Y98" si="822">OR(U98=21,U98=32)</f>
        <v>0</v>
      </c>
      <c r="Z98" s="358" t="b">
        <f t="shared" ref="Z98" si="823">AND(V98=FALSE,W98=FALSE,X98=FALSE,Y98=FALSE)</f>
        <v>1</v>
      </c>
      <c r="AA98" s="359" t="str">
        <f>IF(COUNTA(E98:F98:H98)&lt;3,"",(IF(V98=TRUE,$V$3,IF(W98=TRUE,$W$3,IF(X98=TRUE,$X$3,IF(Y98=TRUE,$Y$3,"Non"))))))</f>
        <v>Non</v>
      </c>
      <c r="AB98" s="280" t="b">
        <f t="shared" ref="AB98" si="824">OR(U98=61,U98=62,U98=51,U98=52)</f>
        <v>0</v>
      </c>
      <c r="AC98" s="280" t="b">
        <f t="shared" ref="AC98" si="825">OR(U98=41,U98=42)</f>
        <v>0</v>
      </c>
      <c r="AD98" s="280" t="b">
        <f t="shared" ref="AD98" si="826">OR(U98=31,U98=32,U98=63,U98=64,U98=53,U98=54,)</f>
        <v>0</v>
      </c>
      <c r="AE98" s="280" t="b">
        <f t="shared" ref="AE98" si="827">OR(U98=21,U98=22,)</f>
        <v>0</v>
      </c>
      <c r="AF98" s="280" t="b">
        <f t="shared" ref="AF98" si="828">OR(U98=11,U98=12,U98=13,U98=23,)</f>
        <v>0</v>
      </c>
      <c r="AG98" s="283" t="str">
        <f>IF(COUNTA(E98:F98:H98)&lt;3,"",(IF(AB98=TRUE,$AB$3,IF(AC98=TRUE,$AC$3,IF(AD98=TRUE,$AD$3,IF(AE98=TRUE,$AE$3,IF(AF98=TRUE,$AF$3,"Aucune")))))))</f>
        <v>Aucune</v>
      </c>
      <c r="AH98" s="280" t="b">
        <f t="shared" si="772"/>
        <v>0</v>
      </c>
      <c r="AI98" s="280" t="b">
        <f t="shared" si="773"/>
        <v>0</v>
      </c>
      <c r="AJ98" s="280" t="b">
        <f t="shared" si="774"/>
        <v>0</v>
      </c>
      <c r="AK98" s="280" t="b">
        <f t="shared" si="775"/>
        <v>0</v>
      </c>
      <c r="AL98" s="280" t="b">
        <f t="shared" si="776"/>
        <v>0</v>
      </c>
      <c r="AM98" s="280" t="b">
        <f t="shared" si="777"/>
        <v>0</v>
      </c>
      <c r="AN98" s="280" t="b">
        <f t="shared" si="778"/>
        <v>0</v>
      </c>
      <c r="AO98" s="280" t="b">
        <f t="shared" si="779"/>
        <v>0</v>
      </c>
      <c r="AP98" s="280" t="b">
        <f t="shared" si="780"/>
        <v>0</v>
      </c>
      <c r="AQ98" s="280" t="b">
        <f t="shared" si="781"/>
        <v>0</v>
      </c>
      <c r="AR98" s="280" t="b">
        <f t="shared" si="782"/>
        <v>0</v>
      </c>
      <c r="AS98" s="280" t="b">
        <f t="shared" si="783"/>
        <v>0</v>
      </c>
      <c r="AT98" s="280" t="b">
        <f t="shared" si="784"/>
        <v>0</v>
      </c>
      <c r="AU98" s="280" t="b">
        <f t="shared" si="785"/>
        <v>0</v>
      </c>
      <c r="AV98" s="280" t="b">
        <f t="shared" si="786"/>
        <v>0</v>
      </c>
      <c r="AW98" s="280" t="b">
        <f t="shared" si="787"/>
        <v>0</v>
      </c>
      <c r="AX98" s="356" t="str">
        <f>IF(COUNTA(E98:F98:H98)&lt;3,"",(IF(AH98=TRUE,AH$3,IF(AI98=TRUE,AI$3,IF(AJ98=TRUE,AJ$3,IF(AK98=TRUE,AK$3,IF(AL98=TRUE,AL$3,IF(AM98=TRUE,AM$3,IF(AN98=TRUE,AN$3,IF(AO98=TRUE,AO$3,IF(AP98=TRUE,AP$3,IF(AQ98=TRUE,AQ$3,IF(AR98=TRUE,AR$3,IF(AS98=TRUE,AS$3,IF(AT98=TRUE,AT$3,IF(AU98=TRUE,AU$3,IF(AV98=TRUE,AV$3,IF(AW98=TRUE,AW$3,"Aucune"))))))))))))))))))</f>
        <v>Aucune</v>
      </c>
      <c r="AY98" s="360" t="b">
        <f t="shared" si="788"/>
        <v>0</v>
      </c>
      <c r="AZ98" s="280" t="b">
        <f t="shared" si="789"/>
        <v>0</v>
      </c>
      <c r="BA98" s="280" t="b">
        <f t="shared" si="790"/>
        <v>0</v>
      </c>
      <c r="BB98" s="283" t="str">
        <f>IF(COUNTA(E98:F98:H98)&lt;3,"",(IF(AY98=TRUE,$AY$3,IF(AZ98=TRUE,$AZ$3,IF(BA98=TRUE,$BA$3,"Aucune action requise")))))</f>
        <v>Aucune action requise</v>
      </c>
      <c r="BC98" s="280" t="b">
        <f t="shared" si="791"/>
        <v>0</v>
      </c>
      <c r="BD98" s="280" t="b">
        <f t="shared" si="792"/>
        <v>0</v>
      </c>
      <c r="BE98" s="280" t="b">
        <f t="shared" si="793"/>
        <v>0</v>
      </c>
      <c r="BF98" s="280" t="b">
        <f t="shared" si="794"/>
        <v>0</v>
      </c>
      <c r="BG98" s="283" t="str">
        <f>IF(COUNTA(E98:F98:H98)&lt;3,"",(IF(BC98=TRUE,$BC$3,IF(BD98=TRUE,$BD$3,IF(BE98=TRUE,$BE$3,IF(BF98=TRUE,$BF$3,"Aucun"))))))</f>
        <v>Aucun</v>
      </c>
      <c r="BH98" s="77">
        <f t="shared" si="795"/>
        <v>0</v>
      </c>
      <c r="BI98" s="77">
        <f>'ODD 15'!AY17</f>
        <v>0</v>
      </c>
      <c r="BJ98" s="34"/>
      <c r="BK98" s="149"/>
      <c r="BL98" s="225">
        <f t="shared" si="796"/>
        <v>0</v>
      </c>
      <c r="BM98" s="228">
        <f t="shared" si="797"/>
        <v>0</v>
      </c>
      <c r="BR98" s="123">
        <f t="shared" si="798"/>
        <v>1</v>
      </c>
      <c r="BS98" s="123">
        <f t="shared" si="799"/>
        <v>0</v>
      </c>
      <c r="BT98" s="123">
        <f t="shared" si="800"/>
        <v>0</v>
      </c>
      <c r="BU98" s="123">
        <f t="shared" si="801"/>
        <v>0</v>
      </c>
      <c r="BV98" s="123">
        <f t="shared" si="802"/>
        <v>0</v>
      </c>
      <c r="BW98" s="123">
        <f t="shared" si="803"/>
        <v>0</v>
      </c>
      <c r="BX98" s="123">
        <f t="shared" si="804"/>
        <v>0</v>
      </c>
      <c r="BY98" s="123">
        <f t="shared" si="805"/>
        <v>0</v>
      </c>
    </row>
    <row r="99" spans="1:77" s="119" customFormat="1" ht="30.75" customHeight="1" thickBot="1">
      <c r="A99" s="118"/>
      <c r="B99" s="723" t="str">
        <f>'ODD 16'!B2:C2</f>
        <v xml:space="preserve">ODD 16  -   Promouvoir l’avènement de sociétés pacifiques et ouvertes aux fins du développement durable, assurer l’accès de tous à la justice et mettre en place, à tous les niveaux, des institutions efficaces, responsables et ouvertes </v>
      </c>
      <c r="C99" s="724"/>
      <c r="D99" s="724"/>
      <c r="E99" s="721"/>
      <c r="F99" s="721"/>
      <c r="G99" s="721"/>
      <c r="H99" s="721"/>
      <c r="I99" s="721"/>
      <c r="J99" s="721"/>
      <c r="K99" s="721"/>
      <c r="L99" s="721"/>
      <c r="M99" s="721"/>
      <c r="N99" s="721"/>
      <c r="O99" s="721"/>
      <c r="P99" s="721"/>
      <c r="Q99" s="721"/>
      <c r="R99" s="721"/>
      <c r="S99" s="721"/>
      <c r="T99" s="721"/>
      <c r="U99" s="721"/>
      <c r="V99" s="721"/>
      <c r="W99" s="721"/>
      <c r="X99" s="721"/>
      <c r="Y99" s="721"/>
      <c r="Z99" s="721"/>
      <c r="AA99" s="724"/>
      <c r="AB99" s="724"/>
      <c r="AC99" s="724"/>
      <c r="AD99" s="724"/>
      <c r="AE99" s="724"/>
      <c r="AF99" s="724"/>
      <c r="AG99" s="724"/>
      <c r="AH99" s="724"/>
      <c r="AI99" s="724"/>
      <c r="AJ99" s="724"/>
      <c r="AK99" s="724"/>
      <c r="AL99" s="724"/>
      <c r="AM99" s="724"/>
      <c r="AN99" s="724"/>
      <c r="AO99" s="724"/>
      <c r="AP99" s="724"/>
      <c r="AQ99" s="724"/>
      <c r="AR99" s="724"/>
      <c r="AS99" s="724"/>
      <c r="AT99" s="724"/>
      <c r="AU99" s="724"/>
      <c r="AV99" s="724"/>
      <c r="AW99" s="724"/>
      <c r="AX99" s="724"/>
      <c r="AY99" s="721"/>
      <c r="AZ99" s="721"/>
      <c r="BA99" s="721"/>
      <c r="BB99" s="721"/>
      <c r="BC99" s="721"/>
      <c r="BD99" s="721"/>
      <c r="BE99" s="721"/>
      <c r="BF99" s="721"/>
      <c r="BG99" s="721"/>
      <c r="BH99" s="721"/>
      <c r="BI99" s="721"/>
      <c r="BJ99" s="721"/>
      <c r="BK99" s="721"/>
      <c r="BL99" s="721"/>
      <c r="BM99" s="722"/>
      <c r="BO99" s="119" t="str">
        <f>B99</f>
        <v xml:space="preserve">ODD 16  -   Promouvoir l’avènement de sociétés pacifiques et ouvertes aux fins du développement durable, assurer l’accès de tous à la justice et mettre en place, à tous les niveaux, des institutions efficaces, responsables et ouvertes </v>
      </c>
      <c r="BP99" s="119">
        <v>12</v>
      </c>
      <c r="BQ99" s="119">
        <f>SUM(BS99:BX99)</f>
        <v>0</v>
      </c>
      <c r="BR99" s="120">
        <f>BP99-BQ99</f>
        <v>12</v>
      </c>
      <c r="BS99" s="120">
        <f t="shared" ref="BS99:BX99" si="829">SUM(BS100:BS109)</f>
        <v>0</v>
      </c>
      <c r="BT99" s="120">
        <f t="shared" si="829"/>
        <v>0</v>
      </c>
      <c r="BU99" s="120">
        <f t="shared" si="829"/>
        <v>0</v>
      </c>
      <c r="BV99" s="120">
        <f t="shared" si="829"/>
        <v>0</v>
      </c>
      <c r="BW99" s="120">
        <f t="shared" si="829"/>
        <v>0</v>
      </c>
      <c r="BX99" s="120">
        <f t="shared" si="829"/>
        <v>0</v>
      </c>
      <c r="BY99" s="120">
        <f>BQ99</f>
        <v>0</v>
      </c>
    </row>
    <row r="100" spans="1:77" s="122" customFormat="1" ht="114" customHeight="1">
      <c r="A100" s="121"/>
      <c r="B100" s="124">
        <v>16.5</v>
      </c>
      <c r="C100" s="331" t="s">
        <v>386</v>
      </c>
      <c r="D100" s="534">
        <f>'ODD 16'!E11</f>
        <v>0</v>
      </c>
      <c r="E100" s="553">
        <f>'ODD 16'!F11</f>
        <v>0</v>
      </c>
      <c r="F100" s="78">
        <f>'ODD 16'!G11</f>
        <v>0</v>
      </c>
      <c r="G100" s="78">
        <f>'ODD 16'!H11</f>
        <v>0</v>
      </c>
      <c r="H100" s="79">
        <f>'ODD 16'!I11</f>
        <v>0</v>
      </c>
      <c r="I100" s="175">
        <f>'ODD 16'!J11</f>
        <v>0</v>
      </c>
      <c r="J100" s="124">
        <f>S100</f>
        <v>0</v>
      </c>
      <c r="K100" s="280">
        <f t="shared" ref="K100:K103" si="830">E100*10+F100</f>
        <v>0</v>
      </c>
      <c r="L100" s="280" t="b">
        <f>OR(K100=31)</f>
        <v>0</v>
      </c>
      <c r="M100" s="280" t="b">
        <f>OR(K100=21,K100=32)</f>
        <v>0</v>
      </c>
      <c r="N100" s="280" t="b">
        <f>OR(K100=22,K100=33)</f>
        <v>0</v>
      </c>
      <c r="O100" s="280" t="b">
        <f>OR(K100=11,K100=12)</f>
        <v>0</v>
      </c>
      <c r="P100" s="280" t="b">
        <f>OR(K100=23,K100=34)</f>
        <v>0</v>
      </c>
      <c r="Q100" s="280" t="b">
        <f>OR(K100=13,K100=14,K100=24)</f>
        <v>0</v>
      </c>
      <c r="R100" s="280" t="b">
        <f>OR(K100=1,K100=2,K100=3,K100=4)</f>
        <v>0</v>
      </c>
      <c r="S100" s="281">
        <f t="shared" ref="S100:S103" si="831">IF(COUNTA(E100:F100)&lt;2,"",(IF(L100=TRUE,$L$3,IF(M100=TRUE,$M$3,IF(N100=TRUE,$N$3,IF(O100=TRUE,$O$3,IF(P100=TRUE,$P$3,IF(Q100=TRUE,$Q$3,IF(R100=TRUE,$R$3,0)))))))))</f>
        <v>0</v>
      </c>
      <c r="T100" s="282">
        <f t="shared" ref="T100:T103" si="832">IF(COUNTA(E100:F100)&lt;2,"",(IF(L100=TRUE,6,IF(M100=TRUE,5,IF(N100=TRUE,4,IF(O100=TRUE,3,IF(P100=TRUE,2,IF(Q100=TRUE,1,IF(R100=TRUE,0,0)))))))))</f>
        <v>0</v>
      </c>
      <c r="U100" s="125">
        <f t="shared" ref="U100:U103" si="833">T100*10+H100</f>
        <v>0</v>
      </c>
      <c r="V100" s="280" t="b">
        <f>OR(U100=61,U100=62,U100=63)</f>
        <v>0</v>
      </c>
      <c r="W100" s="280" t="b">
        <f>OR(U100=51,U100=52)</f>
        <v>0</v>
      </c>
      <c r="X100" s="280" t="b">
        <f>OR(U100=31,U100=41,U100=42,U100=53)</f>
        <v>0</v>
      </c>
      <c r="Y100" s="280" t="b">
        <f>OR(U100=21,U100=32)</f>
        <v>0</v>
      </c>
      <c r="Z100" s="358" t="b">
        <f>AND(V100=FALSE,W100=FALSE,X100=FALSE,Y100=FALSE)</f>
        <v>1</v>
      </c>
      <c r="AA100" s="359" t="str">
        <f>IF(COUNTA(E100:F100:H100)&lt;3,"",(IF(V100=TRUE,$V$3,IF(W100=TRUE,$W$3,IF(X100=TRUE,$X$3,IF(Y100=TRUE,$Y$3,"Non"))))))</f>
        <v>Non</v>
      </c>
      <c r="AB100" s="280" t="b">
        <f>OR(U100=61,U100=62,U100=51,U100=52)</f>
        <v>0</v>
      </c>
      <c r="AC100" s="280" t="b">
        <f>OR(U100=41,U100=42)</f>
        <v>0</v>
      </c>
      <c r="AD100" s="280" t="b">
        <f>OR(U100=31,U100=32,U100=63,U100=64,U100=53,U100=54,)</f>
        <v>0</v>
      </c>
      <c r="AE100" s="280" t="b">
        <f>OR(U100=21,U100=22,)</f>
        <v>0</v>
      </c>
      <c r="AF100" s="280" t="b">
        <f>OR(U100=11,U100=12,U100=13,U100=23,)</f>
        <v>0</v>
      </c>
      <c r="AG100" s="283" t="str">
        <f>IF(COUNTA(E100:F100:H100)&lt;3,"",(IF(AB100=TRUE,$AB$3,IF(AC100=TRUE,$AC$3,IF(AD100=TRUE,$AD$3,IF(AE100=TRUE,$AE$3,IF(AF100=TRUE,$AF$3,"Aucune")))))))</f>
        <v>Aucune</v>
      </c>
      <c r="AH100" s="280" t="b">
        <f t="shared" si="772"/>
        <v>0</v>
      </c>
      <c r="AI100" s="280" t="b">
        <f t="shared" si="773"/>
        <v>0</v>
      </c>
      <c r="AJ100" s="280" t="b">
        <f t="shared" si="774"/>
        <v>0</v>
      </c>
      <c r="AK100" s="280" t="b">
        <f t="shared" si="775"/>
        <v>0</v>
      </c>
      <c r="AL100" s="280" t="b">
        <f t="shared" si="776"/>
        <v>0</v>
      </c>
      <c r="AM100" s="280" t="b">
        <f t="shared" si="777"/>
        <v>0</v>
      </c>
      <c r="AN100" s="280" t="b">
        <f t="shared" si="778"/>
        <v>0</v>
      </c>
      <c r="AO100" s="280" t="b">
        <f t="shared" si="779"/>
        <v>0</v>
      </c>
      <c r="AP100" s="280" t="b">
        <f t="shared" si="780"/>
        <v>0</v>
      </c>
      <c r="AQ100" s="280" t="b">
        <f t="shared" si="781"/>
        <v>0</v>
      </c>
      <c r="AR100" s="280" t="b">
        <f t="shared" si="782"/>
        <v>0</v>
      </c>
      <c r="AS100" s="280" t="b">
        <f t="shared" si="783"/>
        <v>0</v>
      </c>
      <c r="AT100" s="280" t="b">
        <f t="shared" si="784"/>
        <v>0</v>
      </c>
      <c r="AU100" s="280" t="b">
        <f t="shared" si="785"/>
        <v>0</v>
      </c>
      <c r="AV100" s="280" t="b">
        <f t="shared" si="786"/>
        <v>0</v>
      </c>
      <c r="AW100" s="280" t="b">
        <f t="shared" si="787"/>
        <v>0</v>
      </c>
      <c r="AX100" s="356" t="str">
        <f>IF(COUNTA(E100:F100:H100)&lt;3,"",(IF(AH100=TRUE,AH$3,IF(AI100=TRUE,AI$3,IF(AJ100=TRUE,AJ$3,IF(AK100=TRUE,AK$3,IF(AL100=TRUE,AL$3,IF(AM100=TRUE,AM$3,IF(AN100=TRUE,AN$3,IF(AO100=TRUE,AO$3,IF(AP100=TRUE,AP$3,IF(AQ100=TRUE,AQ$3,IF(AR100=TRUE,AR$3,IF(AS100=TRUE,AS$3,IF(AT100=TRUE,AT$3,IF(AU100=TRUE,AU$3,IF(AV100=TRUE,AV$3,IF(AW100=TRUE,AW$3,"Aucune"))))))))))))))))))</f>
        <v>Aucune</v>
      </c>
      <c r="AY100" s="531"/>
      <c r="AZ100" s="531"/>
      <c r="BA100" s="531"/>
      <c r="BB100" s="532"/>
      <c r="BC100" s="531"/>
      <c r="BD100" s="531"/>
      <c r="BE100" s="531"/>
      <c r="BF100" s="531"/>
      <c r="BG100" s="532"/>
      <c r="BH100" s="80">
        <f t="shared" ref="BH100:BH103" si="834">G100</f>
        <v>0</v>
      </c>
      <c r="BI100" s="80">
        <f>'ODD 16'!AY11</f>
        <v>0</v>
      </c>
      <c r="BJ100" s="34"/>
      <c r="BK100" s="149"/>
      <c r="BL100" s="227">
        <f t="shared" ref="BL100:BL103" si="835">I100</f>
        <v>0</v>
      </c>
      <c r="BM100" s="228">
        <f t="shared" ref="BM100:BM103" si="836">D100</f>
        <v>0</v>
      </c>
      <c r="BR100" s="123">
        <f t="shared" ref="BR100:BR103" si="837">IF(K100=0,1,0)</f>
        <v>1</v>
      </c>
      <c r="BS100" s="123">
        <f t="shared" ref="BS100:BS103" si="838">IF(L100=TRUE,1,0)</f>
        <v>0</v>
      </c>
      <c r="BT100" s="123">
        <f t="shared" ref="BT100:BT103" si="839">IF(M100=TRUE,1,0)</f>
        <v>0</v>
      </c>
      <c r="BU100" s="123">
        <f t="shared" ref="BU100:BU103" si="840">IF(N100=TRUE,1,0)</f>
        <v>0</v>
      </c>
      <c r="BV100" s="123">
        <f t="shared" ref="BV100:BV103" si="841">IF(O100=TRUE,1,0)</f>
        <v>0</v>
      </c>
      <c r="BW100" s="123">
        <f t="shared" ref="BW100:BW103" si="842">IF(P100=TRUE,1,0)</f>
        <v>0</v>
      </c>
      <c r="BX100" s="123">
        <f t="shared" ref="BX100:BX103" si="843">IF(Q100=TRUE,1,0)</f>
        <v>0</v>
      </c>
      <c r="BY100" s="123">
        <f t="shared" ref="BY100:BY103" si="844">IF(R100=TRUE,1,0)</f>
        <v>0</v>
      </c>
    </row>
    <row r="101" spans="1:77" s="122" customFormat="1" ht="114" customHeight="1">
      <c r="A101" s="121"/>
      <c r="B101" s="124">
        <v>16.600000000000001</v>
      </c>
      <c r="C101" s="331" t="s">
        <v>388</v>
      </c>
      <c r="D101" s="534">
        <f>'ODD 16'!E12</f>
        <v>0</v>
      </c>
      <c r="E101" s="553">
        <f>'ODD 16'!F12</f>
        <v>0</v>
      </c>
      <c r="F101" s="78">
        <f>'ODD 16'!G12</f>
        <v>0</v>
      </c>
      <c r="G101" s="78">
        <f>'ODD 16'!H12</f>
        <v>0</v>
      </c>
      <c r="H101" s="79">
        <f>'ODD 16'!I12</f>
        <v>0</v>
      </c>
      <c r="I101" s="175">
        <f>'ODD 16'!J12</f>
        <v>0</v>
      </c>
      <c r="J101" s="124">
        <f t="shared" ref="J101:J103" si="845">S101</f>
        <v>0</v>
      </c>
      <c r="K101" s="280">
        <f t="shared" si="830"/>
        <v>0</v>
      </c>
      <c r="L101" s="280" t="b">
        <f>OR(K101=31)</f>
        <v>0</v>
      </c>
      <c r="M101" s="280" t="b">
        <f>OR(K101=21,K101=32)</f>
        <v>0</v>
      </c>
      <c r="N101" s="280" t="b">
        <f>OR(K101=22,K101=33)</f>
        <v>0</v>
      </c>
      <c r="O101" s="280" t="b">
        <f>OR(K101=11,K101=12)</f>
        <v>0</v>
      </c>
      <c r="P101" s="280" t="b">
        <f>OR(K101=23,K101=34)</f>
        <v>0</v>
      </c>
      <c r="Q101" s="280" t="b">
        <f>OR(K101=13,K101=14,K101=24)</f>
        <v>0</v>
      </c>
      <c r="R101" s="280" t="b">
        <f>OR(K101=1,K101=2,K101=3,K101=4)</f>
        <v>0</v>
      </c>
      <c r="S101" s="281">
        <f t="shared" si="831"/>
        <v>0</v>
      </c>
      <c r="T101" s="282">
        <f t="shared" si="832"/>
        <v>0</v>
      </c>
      <c r="U101" s="125">
        <f t="shared" si="833"/>
        <v>0</v>
      </c>
      <c r="V101" s="280" t="b">
        <f>OR(U101=61,U101=62,U101=63)</f>
        <v>0</v>
      </c>
      <c r="W101" s="280" t="b">
        <f>OR(U101=51,U101=52)</f>
        <v>0</v>
      </c>
      <c r="X101" s="280" t="b">
        <f>OR(U101=31,U101=41,U101=42,U101=53)</f>
        <v>0</v>
      </c>
      <c r="Y101" s="280" t="b">
        <f>OR(U101=21,U101=32)</f>
        <v>0</v>
      </c>
      <c r="Z101" s="358" t="b">
        <f>AND(V101=FALSE,W101=FALSE,X101=FALSE,Y101=FALSE)</f>
        <v>1</v>
      </c>
      <c r="AA101" s="359" t="str">
        <f>IF(COUNTA(E101:F101:H101)&lt;3,"",(IF(V101=TRUE,$V$3,IF(W101=TRUE,$W$3,IF(X101=TRUE,$X$3,IF(Y101=TRUE,$Y$3,"Non"))))))</f>
        <v>Non</v>
      </c>
      <c r="AB101" s="280" t="b">
        <f>OR(U101=61,U101=62,U101=51,U101=52)</f>
        <v>0</v>
      </c>
      <c r="AC101" s="280" t="b">
        <f>OR(U101=41,U101=42)</f>
        <v>0</v>
      </c>
      <c r="AD101" s="280" t="b">
        <f>OR(U101=31,U101=32,U101=63,U101=64,U101=53,U101=54,)</f>
        <v>0</v>
      </c>
      <c r="AE101" s="280" t="b">
        <f>OR(U101=21,U101=22,)</f>
        <v>0</v>
      </c>
      <c r="AF101" s="280" t="b">
        <f>OR(U101=11,U101=12,U101=13,U101=23,)</f>
        <v>0</v>
      </c>
      <c r="AG101" s="283" t="str">
        <f>IF(COUNTA(E101:F101:H101)&lt;3,"",(IF(AB101=TRUE,$AB$3,IF(AC101=TRUE,$AC$3,IF(AD101=TRUE,$AD$3,IF(AE101=TRUE,$AE$3,IF(AF101=TRUE,$AF$3,"Aucune")))))))</f>
        <v>Aucune</v>
      </c>
      <c r="AH101" s="280" t="b">
        <f t="shared" si="772"/>
        <v>0</v>
      </c>
      <c r="AI101" s="280" t="b">
        <f t="shared" si="773"/>
        <v>0</v>
      </c>
      <c r="AJ101" s="280" t="b">
        <f t="shared" si="774"/>
        <v>0</v>
      </c>
      <c r="AK101" s="280" t="b">
        <f t="shared" si="775"/>
        <v>0</v>
      </c>
      <c r="AL101" s="280" t="b">
        <f t="shared" si="776"/>
        <v>0</v>
      </c>
      <c r="AM101" s="280" t="b">
        <f t="shared" si="777"/>
        <v>0</v>
      </c>
      <c r="AN101" s="280" t="b">
        <f t="shared" si="778"/>
        <v>0</v>
      </c>
      <c r="AO101" s="280" t="b">
        <f t="shared" si="779"/>
        <v>0</v>
      </c>
      <c r="AP101" s="280" t="b">
        <f t="shared" si="780"/>
        <v>0</v>
      </c>
      <c r="AQ101" s="280" t="b">
        <f t="shared" si="781"/>
        <v>0</v>
      </c>
      <c r="AR101" s="280" t="b">
        <f t="shared" si="782"/>
        <v>0</v>
      </c>
      <c r="AS101" s="280" t="b">
        <f t="shared" si="783"/>
        <v>0</v>
      </c>
      <c r="AT101" s="280" t="b">
        <f t="shared" si="784"/>
        <v>0</v>
      </c>
      <c r="AU101" s="280" t="b">
        <f t="shared" si="785"/>
        <v>0</v>
      </c>
      <c r="AV101" s="280" t="b">
        <f t="shared" si="786"/>
        <v>0</v>
      </c>
      <c r="AW101" s="280" t="b">
        <f t="shared" si="787"/>
        <v>0</v>
      </c>
      <c r="AX101" s="356" t="str">
        <f>IF(COUNTA(E101:F101:H101)&lt;3,"",(IF(AH101=TRUE,AH$3,IF(AI101=TRUE,AI$3,IF(AJ101=TRUE,AJ$3,IF(AK101=TRUE,AK$3,IF(AL101=TRUE,AL$3,IF(AM101=TRUE,AM$3,IF(AN101=TRUE,AN$3,IF(AO101=TRUE,AO$3,IF(AP101=TRUE,AP$3,IF(AQ101=TRUE,AQ$3,IF(AR101=TRUE,AR$3,IF(AS101=TRUE,AS$3,IF(AT101=TRUE,AT$3,IF(AU101=TRUE,AU$3,IF(AV101=TRUE,AV$3,IF(AW101=TRUE,AW$3,"Aucune"))))))))))))))))))</f>
        <v>Aucune</v>
      </c>
      <c r="AY101" s="531"/>
      <c r="AZ101" s="531"/>
      <c r="BA101" s="531"/>
      <c r="BB101" s="532"/>
      <c r="BC101" s="531"/>
      <c r="BD101" s="531"/>
      <c r="BE101" s="531"/>
      <c r="BF101" s="531"/>
      <c r="BG101" s="532"/>
      <c r="BH101" s="80">
        <f t="shared" si="834"/>
        <v>0</v>
      </c>
      <c r="BI101" s="80">
        <f>'ODD 16'!AY12</f>
        <v>0</v>
      </c>
      <c r="BJ101" s="34"/>
      <c r="BK101" s="149"/>
      <c r="BL101" s="227">
        <f t="shared" si="835"/>
        <v>0</v>
      </c>
      <c r="BM101" s="228">
        <f t="shared" si="836"/>
        <v>0</v>
      </c>
      <c r="BR101" s="123">
        <f t="shared" si="837"/>
        <v>1</v>
      </c>
      <c r="BS101" s="123">
        <f t="shared" si="838"/>
        <v>0</v>
      </c>
      <c r="BT101" s="123">
        <f t="shared" si="839"/>
        <v>0</v>
      </c>
      <c r="BU101" s="123">
        <f t="shared" si="840"/>
        <v>0</v>
      </c>
      <c r="BV101" s="123">
        <f t="shared" si="841"/>
        <v>0</v>
      </c>
      <c r="BW101" s="123">
        <f t="shared" si="842"/>
        <v>0</v>
      </c>
      <c r="BX101" s="123">
        <f t="shared" si="843"/>
        <v>0</v>
      </c>
      <c r="BY101" s="123">
        <f t="shared" si="844"/>
        <v>0</v>
      </c>
    </row>
    <row r="102" spans="1:77" s="122" customFormat="1" ht="114" customHeight="1">
      <c r="A102" s="121"/>
      <c r="B102" s="124">
        <v>16.7</v>
      </c>
      <c r="C102" s="331" t="s">
        <v>390</v>
      </c>
      <c r="D102" s="534">
        <f>'ODD 16'!E13</f>
        <v>0</v>
      </c>
      <c r="E102" s="553">
        <f>'ODD 16'!F13</f>
        <v>0</v>
      </c>
      <c r="F102" s="78">
        <f>'ODD 16'!G13</f>
        <v>0</v>
      </c>
      <c r="G102" s="78">
        <f>'ODD 16'!H13</f>
        <v>0</v>
      </c>
      <c r="H102" s="79">
        <f>'ODD 16'!I13</f>
        <v>0</v>
      </c>
      <c r="I102" s="175">
        <f>'ODD 16'!J13</f>
        <v>0</v>
      </c>
      <c r="J102" s="124">
        <f t="shared" si="845"/>
        <v>0</v>
      </c>
      <c r="K102" s="280">
        <f t="shared" si="830"/>
        <v>0</v>
      </c>
      <c r="L102" s="280" t="b">
        <f>OR(K102=31)</f>
        <v>0</v>
      </c>
      <c r="M102" s="280" t="b">
        <f>OR(K102=21,K102=32)</f>
        <v>0</v>
      </c>
      <c r="N102" s="280" t="b">
        <f>OR(K102=22,K102=33)</f>
        <v>0</v>
      </c>
      <c r="O102" s="280" t="b">
        <f>OR(K102=11,K102=12)</f>
        <v>0</v>
      </c>
      <c r="P102" s="280" t="b">
        <f>OR(K102=23,K102=34)</f>
        <v>0</v>
      </c>
      <c r="Q102" s="280" t="b">
        <f>OR(K102=13,K102=14,K102=24)</f>
        <v>0</v>
      </c>
      <c r="R102" s="280" t="b">
        <f>OR(K102=1,K102=2,K102=3,K102=4)</f>
        <v>0</v>
      </c>
      <c r="S102" s="281">
        <f t="shared" si="831"/>
        <v>0</v>
      </c>
      <c r="T102" s="282">
        <f t="shared" si="832"/>
        <v>0</v>
      </c>
      <c r="U102" s="125">
        <f t="shared" si="833"/>
        <v>0</v>
      </c>
      <c r="V102" s="280" t="b">
        <f>OR(U102=61,U102=62,U102=63)</f>
        <v>0</v>
      </c>
      <c r="W102" s="280" t="b">
        <f>OR(U102=51,U102=52)</f>
        <v>0</v>
      </c>
      <c r="X102" s="280" t="b">
        <f>OR(U102=31,U102=41,U102=42,U102=53)</f>
        <v>0</v>
      </c>
      <c r="Y102" s="280" t="b">
        <f>OR(U102=21,U102=32)</f>
        <v>0</v>
      </c>
      <c r="Z102" s="358" t="b">
        <f>AND(V102=FALSE,W102=FALSE,X102=FALSE,Y102=FALSE)</f>
        <v>1</v>
      </c>
      <c r="AA102" s="359" t="str">
        <f>IF(COUNTA(E102:F102:H102)&lt;3,"",(IF(V102=TRUE,$V$3,IF(W102=TRUE,$W$3,IF(X102=TRUE,$X$3,IF(Y102=TRUE,$Y$3,"Non"))))))</f>
        <v>Non</v>
      </c>
      <c r="AB102" s="280" t="b">
        <f>OR(U102=61,U102=62,U102=51,U102=52)</f>
        <v>0</v>
      </c>
      <c r="AC102" s="280" t="b">
        <f>OR(U102=41,U102=42)</f>
        <v>0</v>
      </c>
      <c r="AD102" s="280" t="b">
        <f>OR(U102=31,U102=32,U102=63,U102=64,U102=53,U102=54,)</f>
        <v>0</v>
      </c>
      <c r="AE102" s="280" t="b">
        <f>OR(U102=21,U102=22,)</f>
        <v>0</v>
      </c>
      <c r="AF102" s="280" t="b">
        <f>OR(U102=11,U102=12,U102=13,U102=23,)</f>
        <v>0</v>
      </c>
      <c r="AG102" s="283" t="str">
        <f>IF(COUNTA(E102:F102:H102)&lt;3,"",(IF(AB102=TRUE,$AB$3,IF(AC102=TRUE,$AC$3,IF(AD102=TRUE,$AD$3,IF(AE102=TRUE,$AE$3,IF(AF102=TRUE,$AF$3,"Aucune")))))))</f>
        <v>Aucune</v>
      </c>
      <c r="AH102" s="280" t="b">
        <f t="shared" si="772"/>
        <v>0</v>
      </c>
      <c r="AI102" s="280" t="b">
        <f t="shared" si="773"/>
        <v>0</v>
      </c>
      <c r="AJ102" s="280" t="b">
        <f t="shared" si="774"/>
        <v>0</v>
      </c>
      <c r="AK102" s="280" t="b">
        <f t="shared" si="775"/>
        <v>0</v>
      </c>
      <c r="AL102" s="280" t="b">
        <f t="shared" si="776"/>
        <v>0</v>
      </c>
      <c r="AM102" s="280" t="b">
        <f t="shared" si="777"/>
        <v>0</v>
      </c>
      <c r="AN102" s="280" t="b">
        <f t="shared" si="778"/>
        <v>0</v>
      </c>
      <c r="AO102" s="280" t="b">
        <f t="shared" si="779"/>
        <v>0</v>
      </c>
      <c r="AP102" s="280" t="b">
        <f t="shared" si="780"/>
        <v>0</v>
      </c>
      <c r="AQ102" s="280" t="b">
        <f t="shared" si="781"/>
        <v>0</v>
      </c>
      <c r="AR102" s="280" t="b">
        <f t="shared" si="782"/>
        <v>0</v>
      </c>
      <c r="AS102" s="280" t="b">
        <f t="shared" si="783"/>
        <v>0</v>
      </c>
      <c r="AT102" s="280" t="b">
        <f t="shared" si="784"/>
        <v>0</v>
      </c>
      <c r="AU102" s="280" t="b">
        <f t="shared" si="785"/>
        <v>0</v>
      </c>
      <c r="AV102" s="280" t="b">
        <f t="shared" si="786"/>
        <v>0</v>
      </c>
      <c r="AW102" s="280" t="b">
        <f t="shared" si="787"/>
        <v>0</v>
      </c>
      <c r="AX102" s="356" t="str">
        <f>IF(COUNTA(E102:F102:H102)&lt;3,"",(IF(AH102=TRUE,AH$3,IF(AI102=TRUE,AI$3,IF(AJ102=TRUE,AJ$3,IF(AK102=TRUE,AK$3,IF(AL102=TRUE,AL$3,IF(AM102=TRUE,AM$3,IF(AN102=TRUE,AN$3,IF(AO102=TRUE,AO$3,IF(AP102=TRUE,AP$3,IF(AQ102=TRUE,AQ$3,IF(AR102=TRUE,AR$3,IF(AS102=TRUE,AS$3,IF(AT102=TRUE,AT$3,IF(AU102=TRUE,AU$3,IF(AV102=TRUE,AV$3,IF(AW102=TRUE,AW$3,"Aucune"))))))))))))))))))</f>
        <v>Aucune</v>
      </c>
      <c r="AY102" s="531"/>
      <c r="AZ102" s="531"/>
      <c r="BA102" s="531"/>
      <c r="BB102" s="532"/>
      <c r="BC102" s="531"/>
      <c r="BD102" s="531"/>
      <c r="BE102" s="531"/>
      <c r="BF102" s="531"/>
      <c r="BG102" s="532"/>
      <c r="BH102" s="80">
        <f t="shared" si="834"/>
        <v>0</v>
      </c>
      <c r="BI102" s="80">
        <f>'ODD 16'!AY13</f>
        <v>0</v>
      </c>
      <c r="BJ102" s="34"/>
      <c r="BK102" s="149"/>
      <c r="BL102" s="227">
        <f t="shared" si="835"/>
        <v>0</v>
      </c>
      <c r="BM102" s="228">
        <f t="shared" si="836"/>
        <v>0</v>
      </c>
      <c r="BR102" s="123">
        <f t="shared" si="837"/>
        <v>1</v>
      </c>
      <c r="BS102" s="123">
        <f t="shared" si="838"/>
        <v>0</v>
      </c>
      <c r="BT102" s="123">
        <f t="shared" si="839"/>
        <v>0</v>
      </c>
      <c r="BU102" s="123">
        <f t="shared" si="840"/>
        <v>0</v>
      </c>
      <c r="BV102" s="123">
        <f t="shared" si="841"/>
        <v>0</v>
      </c>
      <c r="BW102" s="123">
        <f t="shared" si="842"/>
        <v>0</v>
      </c>
      <c r="BX102" s="123">
        <f t="shared" si="843"/>
        <v>0</v>
      </c>
      <c r="BY102" s="123">
        <f t="shared" si="844"/>
        <v>0</v>
      </c>
    </row>
    <row r="103" spans="1:77" s="122" customFormat="1" ht="114" customHeight="1" thickBot="1">
      <c r="A103" s="121"/>
      <c r="B103" s="124">
        <v>16.100000000000001</v>
      </c>
      <c r="C103" s="331" t="s">
        <v>395</v>
      </c>
      <c r="D103" s="534">
        <f>'ODD 16'!E16</f>
        <v>0</v>
      </c>
      <c r="E103" s="553">
        <f>'ODD 16'!F16</f>
        <v>0</v>
      </c>
      <c r="F103" s="78">
        <f>'ODD 16'!G16</f>
        <v>0</v>
      </c>
      <c r="G103" s="78">
        <f>'ODD 16'!H16</f>
        <v>0</v>
      </c>
      <c r="H103" s="79">
        <f>'ODD 16'!I16</f>
        <v>0</v>
      </c>
      <c r="I103" s="175">
        <f>'ODD 16'!J16</f>
        <v>0</v>
      </c>
      <c r="J103" s="124">
        <f t="shared" si="845"/>
        <v>0</v>
      </c>
      <c r="K103" s="280">
        <f t="shared" si="830"/>
        <v>0</v>
      </c>
      <c r="L103" s="280" t="b">
        <f>OR(K103=31)</f>
        <v>0</v>
      </c>
      <c r="M103" s="280" t="b">
        <f>OR(K103=21,K103=32)</f>
        <v>0</v>
      </c>
      <c r="N103" s="280" t="b">
        <f>OR(K103=22,K103=33)</f>
        <v>0</v>
      </c>
      <c r="O103" s="280" t="b">
        <f>OR(K103=11,K103=12)</f>
        <v>0</v>
      </c>
      <c r="P103" s="280" t="b">
        <f>OR(K103=23,K103=34)</f>
        <v>0</v>
      </c>
      <c r="Q103" s="280" t="b">
        <f>OR(K103=13,K103=14,K103=24)</f>
        <v>0</v>
      </c>
      <c r="R103" s="280" t="b">
        <f>OR(K103=1,K103=2,K103=3,K103=4)</f>
        <v>0</v>
      </c>
      <c r="S103" s="281">
        <f t="shared" si="831"/>
        <v>0</v>
      </c>
      <c r="T103" s="282">
        <f t="shared" si="832"/>
        <v>0</v>
      </c>
      <c r="U103" s="125">
        <f t="shared" si="833"/>
        <v>0</v>
      </c>
      <c r="V103" s="280" t="b">
        <f>OR(U103=61,U103=62,U103=63)</f>
        <v>0</v>
      </c>
      <c r="W103" s="280" t="b">
        <f>OR(U103=51,U103=52)</f>
        <v>0</v>
      </c>
      <c r="X103" s="280" t="b">
        <f>OR(U103=31,U103=41,U103=42,U103=53)</f>
        <v>0</v>
      </c>
      <c r="Y103" s="280" t="b">
        <f>OR(U103=21,U103=32)</f>
        <v>0</v>
      </c>
      <c r="Z103" s="358" t="b">
        <f>AND(V103=FALSE,W103=FALSE,X103=FALSE,Y103=FALSE)</f>
        <v>1</v>
      </c>
      <c r="AA103" s="359" t="str">
        <f>IF(COUNTA(E103:F103:H103)&lt;3,"",(IF(V103=TRUE,$V$3,IF(W103=TRUE,$W$3,IF(X103=TRUE,$X$3,IF(Y103=TRUE,$Y$3,"Non"))))))</f>
        <v>Non</v>
      </c>
      <c r="AB103" s="280" t="b">
        <f>OR(U103=61,U103=62,U103=51,U103=52)</f>
        <v>0</v>
      </c>
      <c r="AC103" s="280" t="b">
        <f>OR(U103=41,U103=42)</f>
        <v>0</v>
      </c>
      <c r="AD103" s="280" t="b">
        <f>OR(U103=31,U103=32,U103=63,U103=64,U103=53,U103=54,)</f>
        <v>0</v>
      </c>
      <c r="AE103" s="280" t="b">
        <f>OR(U103=21,U103=22,)</f>
        <v>0</v>
      </c>
      <c r="AF103" s="280" t="b">
        <f>OR(U103=11,U103=12,U103=13,U103=23,)</f>
        <v>0</v>
      </c>
      <c r="AG103" s="283" t="str">
        <f>IF(COUNTA(E103:F103:H103)&lt;3,"",(IF(AB103=TRUE,$AB$3,IF(AC103=TRUE,$AC$3,IF(AD103=TRUE,$AD$3,IF(AE103=TRUE,$AE$3,IF(AF103=TRUE,$AF$3,"Aucune")))))))</f>
        <v>Aucune</v>
      </c>
      <c r="AH103" s="280" t="b">
        <f t="shared" si="772"/>
        <v>0</v>
      </c>
      <c r="AI103" s="280" t="b">
        <f t="shared" si="773"/>
        <v>0</v>
      </c>
      <c r="AJ103" s="280" t="b">
        <f t="shared" si="774"/>
        <v>0</v>
      </c>
      <c r="AK103" s="280" t="b">
        <f t="shared" si="775"/>
        <v>0</v>
      </c>
      <c r="AL103" s="280" t="b">
        <f t="shared" si="776"/>
        <v>0</v>
      </c>
      <c r="AM103" s="280" t="b">
        <f t="shared" si="777"/>
        <v>0</v>
      </c>
      <c r="AN103" s="280" t="b">
        <f t="shared" si="778"/>
        <v>0</v>
      </c>
      <c r="AO103" s="280" t="b">
        <f t="shared" si="779"/>
        <v>0</v>
      </c>
      <c r="AP103" s="280" t="b">
        <f t="shared" si="780"/>
        <v>0</v>
      </c>
      <c r="AQ103" s="280" t="b">
        <f t="shared" si="781"/>
        <v>0</v>
      </c>
      <c r="AR103" s="280" t="b">
        <f t="shared" si="782"/>
        <v>0</v>
      </c>
      <c r="AS103" s="280" t="b">
        <f t="shared" si="783"/>
        <v>0</v>
      </c>
      <c r="AT103" s="280" t="b">
        <f t="shared" si="784"/>
        <v>0</v>
      </c>
      <c r="AU103" s="280" t="b">
        <f t="shared" si="785"/>
        <v>0</v>
      </c>
      <c r="AV103" s="280" t="b">
        <f t="shared" si="786"/>
        <v>0</v>
      </c>
      <c r="AW103" s="280" t="b">
        <f t="shared" si="787"/>
        <v>0</v>
      </c>
      <c r="AX103" s="356" t="str">
        <f>IF(COUNTA(E103:F103:H103)&lt;3,"",(IF(AH103=TRUE,AH$3,IF(AI103=TRUE,AI$3,IF(AJ103=TRUE,AJ$3,IF(AK103=TRUE,AK$3,IF(AL103=TRUE,AL$3,IF(AM103=TRUE,AM$3,IF(AN103=TRUE,AN$3,IF(AO103=TRUE,AO$3,IF(AP103=TRUE,AP$3,IF(AQ103=TRUE,AQ$3,IF(AR103=TRUE,AR$3,IF(AS103=TRUE,AS$3,IF(AT103=TRUE,AT$3,IF(AU103=TRUE,AU$3,IF(AV103=TRUE,AV$3,IF(AW103=TRUE,AW$3,"Aucune"))))))))))))))))))</f>
        <v>Aucune</v>
      </c>
      <c r="AY103" s="531"/>
      <c r="AZ103" s="531"/>
      <c r="BA103" s="531"/>
      <c r="BB103" s="532"/>
      <c r="BC103" s="531"/>
      <c r="BD103" s="531"/>
      <c r="BE103" s="531"/>
      <c r="BF103" s="531"/>
      <c r="BG103" s="532"/>
      <c r="BH103" s="80">
        <f t="shared" si="834"/>
        <v>0</v>
      </c>
      <c r="BI103" s="80">
        <f>'ODD 16'!AY16</f>
        <v>0</v>
      </c>
      <c r="BJ103" s="34"/>
      <c r="BK103" s="149"/>
      <c r="BL103" s="227">
        <f t="shared" si="835"/>
        <v>0</v>
      </c>
      <c r="BM103" s="228">
        <f t="shared" si="836"/>
        <v>0</v>
      </c>
      <c r="BR103" s="123">
        <f t="shared" si="837"/>
        <v>1</v>
      </c>
      <c r="BS103" s="123">
        <f t="shared" si="838"/>
        <v>0</v>
      </c>
      <c r="BT103" s="123">
        <f t="shared" si="839"/>
        <v>0</v>
      </c>
      <c r="BU103" s="123">
        <f t="shared" si="840"/>
        <v>0</v>
      </c>
      <c r="BV103" s="123">
        <f t="shared" si="841"/>
        <v>0</v>
      </c>
      <c r="BW103" s="123">
        <f t="shared" si="842"/>
        <v>0</v>
      </c>
      <c r="BX103" s="123">
        <f t="shared" si="843"/>
        <v>0</v>
      </c>
      <c r="BY103" s="123">
        <f t="shared" si="844"/>
        <v>0</v>
      </c>
    </row>
    <row r="104" spans="1:77" s="119" customFormat="1" ht="30.75" customHeight="1" thickBot="1">
      <c r="A104" s="118"/>
      <c r="B104" s="719" t="str">
        <f>'ODD 17'!B2:C2</f>
        <v xml:space="preserve">ODD 17  -   Renforcer les moyens de mettre en œuvre le partenariat mondial pour le développement durable et le revitaliser </v>
      </c>
      <c r="C104" s="720"/>
      <c r="D104" s="720"/>
      <c r="E104" s="721"/>
      <c r="F104" s="721"/>
      <c r="G104" s="721"/>
      <c r="H104" s="721"/>
      <c r="I104" s="721"/>
      <c r="J104" s="721"/>
      <c r="K104" s="721"/>
      <c r="L104" s="721"/>
      <c r="M104" s="721"/>
      <c r="N104" s="721"/>
      <c r="O104" s="721"/>
      <c r="P104" s="721"/>
      <c r="Q104" s="721"/>
      <c r="R104" s="721"/>
      <c r="S104" s="721"/>
      <c r="T104" s="721"/>
      <c r="U104" s="721"/>
      <c r="V104" s="721"/>
      <c r="W104" s="721"/>
      <c r="X104" s="721"/>
      <c r="Y104" s="721"/>
      <c r="Z104" s="721"/>
      <c r="AA104" s="720"/>
      <c r="AB104" s="720"/>
      <c r="AC104" s="720"/>
      <c r="AD104" s="720"/>
      <c r="AE104" s="720"/>
      <c r="AF104" s="720"/>
      <c r="AG104" s="720"/>
      <c r="AH104" s="720"/>
      <c r="AI104" s="720"/>
      <c r="AJ104" s="720"/>
      <c r="AK104" s="720"/>
      <c r="AL104" s="720"/>
      <c r="AM104" s="720"/>
      <c r="AN104" s="720"/>
      <c r="AO104" s="720"/>
      <c r="AP104" s="720"/>
      <c r="AQ104" s="720"/>
      <c r="AR104" s="720"/>
      <c r="AS104" s="720"/>
      <c r="AT104" s="720"/>
      <c r="AU104" s="720"/>
      <c r="AV104" s="720"/>
      <c r="AW104" s="720"/>
      <c r="AX104" s="720"/>
      <c r="AY104" s="721"/>
      <c r="AZ104" s="721"/>
      <c r="BA104" s="721"/>
      <c r="BB104" s="721"/>
      <c r="BC104" s="721"/>
      <c r="BD104" s="721"/>
      <c r="BE104" s="721"/>
      <c r="BF104" s="721"/>
      <c r="BG104" s="721"/>
      <c r="BH104" s="721"/>
      <c r="BI104" s="721"/>
      <c r="BJ104" s="721"/>
      <c r="BK104" s="721"/>
      <c r="BL104" s="721"/>
      <c r="BM104" s="722"/>
      <c r="BO104" s="119" t="str">
        <f>B104</f>
        <v xml:space="preserve">ODD 17  -   Renforcer les moyens de mettre en œuvre le partenariat mondial pour le développement durable et le revitaliser </v>
      </c>
      <c r="BP104" s="119">
        <v>19</v>
      </c>
      <c r="BQ104" s="119">
        <f>SUM(BS104:BX104)</f>
        <v>0</v>
      </c>
      <c r="BR104" s="120">
        <f>BP104-BQ104</f>
        <v>19</v>
      </c>
      <c r="BS104" s="120">
        <f>SUM(BS105:BS107)</f>
        <v>0</v>
      </c>
      <c r="BT104" s="120">
        <f t="shared" ref="BT104:BX104" si="846">SUM(BT105:BT107)</f>
        <v>0</v>
      </c>
      <c r="BU104" s="120">
        <f t="shared" si="846"/>
        <v>0</v>
      </c>
      <c r="BV104" s="120">
        <f t="shared" si="846"/>
        <v>0</v>
      </c>
      <c r="BW104" s="120">
        <f t="shared" si="846"/>
        <v>0</v>
      </c>
      <c r="BX104" s="120">
        <f t="shared" si="846"/>
        <v>0</v>
      </c>
      <c r="BY104" s="120">
        <f>BQ104</f>
        <v>0</v>
      </c>
    </row>
    <row r="105" spans="1:77" s="122" customFormat="1" ht="114" customHeight="1">
      <c r="A105" s="121"/>
      <c r="B105" s="555">
        <v>17.14</v>
      </c>
      <c r="C105" s="469" t="s">
        <v>417</v>
      </c>
      <c r="D105" s="207">
        <f>'ODD 17'!E20</f>
        <v>0</v>
      </c>
      <c r="E105" s="176">
        <f>'ODD 17'!F20</f>
        <v>0</v>
      </c>
      <c r="F105" s="174">
        <f>'ODD 17'!G20</f>
        <v>0</v>
      </c>
      <c r="G105" s="174">
        <f>'ODD 17'!H20</f>
        <v>0</v>
      </c>
      <c r="H105" s="175">
        <f>'ODD 17'!I20</f>
        <v>0</v>
      </c>
      <c r="I105" s="175">
        <f>'ODD 17'!J20</f>
        <v>0</v>
      </c>
      <c r="J105" s="163">
        <f t="shared" ref="J105:J107" si="847">S105</f>
        <v>0</v>
      </c>
      <c r="K105" s="164">
        <f>E105*10+F105</f>
        <v>0</v>
      </c>
      <c r="L105" s="164" t="b">
        <f t="shared" ref="L105" si="848">OR(K105=31)</f>
        <v>0</v>
      </c>
      <c r="M105" s="164" t="b">
        <f t="shared" ref="M105" si="849">OR(K105=21,K105=32)</f>
        <v>0</v>
      </c>
      <c r="N105" s="164" t="b">
        <f t="shared" ref="N105" si="850">OR(K105=22,K105=33)</f>
        <v>0</v>
      </c>
      <c r="O105" s="164" t="b">
        <f t="shared" ref="O105" si="851">OR(K105=11,K105=12)</f>
        <v>0</v>
      </c>
      <c r="P105" s="164" t="b">
        <f t="shared" ref="P105" si="852">OR(K105=23,K105=34)</f>
        <v>0</v>
      </c>
      <c r="Q105" s="164" t="b">
        <f t="shared" ref="Q105" si="853">OR(K105=13,K105=14,K105=24)</f>
        <v>0</v>
      </c>
      <c r="R105" s="164" t="b">
        <f t="shared" ref="R105" si="854">OR(K105=1,K105=2,K105=3,K105=4)</f>
        <v>0</v>
      </c>
      <c r="S105" s="165">
        <f>IF(COUNTA(E105:F105)&lt;2,"",(IF(L105=TRUE,$L$3,IF(M105=TRUE,$M$3,IF(N105=TRUE,$N$3,IF(O105=TRUE,$O$3,IF(P105=TRUE,$P$3,IF(Q105=TRUE,$Q$3,IF(R105=TRUE,$R$3,0)))))))))</f>
        <v>0</v>
      </c>
      <c r="T105" s="166">
        <f>IF(COUNTA(E105:F105)&lt;2,"",(IF(L105=TRUE,6,IF(M105=TRUE,5,IF(N105=TRUE,4,IF(O105=TRUE,3,IF(P105=TRUE,2,IF(Q105=TRUE,1,IF(R105=TRUE,0,0)))))))))</f>
        <v>0</v>
      </c>
      <c r="U105" s="167">
        <f>T105*10+H105</f>
        <v>0</v>
      </c>
      <c r="V105" s="164" t="b">
        <f t="shared" ref="V105" si="855">OR(U105=61,U105=62,U105=63)</f>
        <v>0</v>
      </c>
      <c r="W105" s="164" t="b">
        <f t="shared" ref="W105" si="856">OR(U105=51,U105=52)</f>
        <v>0</v>
      </c>
      <c r="X105" s="164" t="b">
        <f t="shared" ref="X105" si="857">OR(U105=31,U105=41,U105=42,U105=53)</f>
        <v>0</v>
      </c>
      <c r="Y105" s="164" t="b">
        <f t="shared" ref="Y105" si="858">OR(U105=21,U105=32)</f>
        <v>0</v>
      </c>
      <c r="Z105" s="220" t="b">
        <f t="shared" ref="Z105" si="859">AND(V105=FALSE,W105=FALSE,X105=FALSE,Y105=FALSE)</f>
        <v>1</v>
      </c>
      <c r="AA105" s="221" t="str">
        <f>IF(COUNTA(E105:F105:H105)&lt;3,"",(IF(V105=TRUE,$V$3,IF(W105=TRUE,$W$3,IF(X105=TRUE,$X$3,IF(Y105=TRUE,$Y$3,"Non"))))))</f>
        <v>Non</v>
      </c>
      <c r="AB105" s="164" t="b">
        <f t="shared" ref="AB105" si="860">OR(U105=61,U105=62,U105=51,U105=52)</f>
        <v>0</v>
      </c>
      <c r="AC105" s="164" t="b">
        <f t="shared" ref="AC105" si="861">OR(U105=41,U105=42)</f>
        <v>0</v>
      </c>
      <c r="AD105" s="164" t="b">
        <f t="shared" ref="AD105" si="862">OR(U105=31,U105=32,U105=63,U105=64,U105=53,U105=54,)</f>
        <v>0</v>
      </c>
      <c r="AE105" s="164" t="b">
        <f t="shared" ref="AE105" si="863">OR(U105=21,U105=22,)</f>
        <v>0</v>
      </c>
      <c r="AF105" s="164" t="b">
        <f t="shared" ref="AF105" si="864">OR(U105=11,U105=12,U105=13,U105=23,)</f>
        <v>0</v>
      </c>
      <c r="AG105" s="168" t="str">
        <f>IF(COUNTA(E105:F105:H105)&lt;3,"",(IF(AB105=TRUE,$AB$3,IF(AC105=TRUE,$AC$3,IF(AD105=TRUE,$AD$3,IF(AE105=TRUE,$AE$3,IF(AF105=TRUE,$AF$3,"Aucune")))))))</f>
        <v>Aucune</v>
      </c>
      <c r="AH105" s="280" t="b">
        <f t="shared" si="772"/>
        <v>0</v>
      </c>
      <c r="AI105" s="280" t="b">
        <f t="shared" si="773"/>
        <v>0</v>
      </c>
      <c r="AJ105" s="280" t="b">
        <f t="shared" si="774"/>
        <v>0</v>
      </c>
      <c r="AK105" s="280" t="b">
        <f t="shared" si="775"/>
        <v>0</v>
      </c>
      <c r="AL105" s="280" t="b">
        <f t="shared" si="776"/>
        <v>0</v>
      </c>
      <c r="AM105" s="280" t="b">
        <f t="shared" si="777"/>
        <v>0</v>
      </c>
      <c r="AN105" s="280" t="b">
        <f t="shared" si="778"/>
        <v>0</v>
      </c>
      <c r="AO105" s="280" t="b">
        <f t="shared" si="779"/>
        <v>0</v>
      </c>
      <c r="AP105" s="280" t="b">
        <f t="shared" si="780"/>
        <v>0</v>
      </c>
      <c r="AQ105" s="280" t="b">
        <f t="shared" si="781"/>
        <v>0</v>
      </c>
      <c r="AR105" s="280" t="b">
        <f t="shared" si="782"/>
        <v>0</v>
      </c>
      <c r="AS105" s="280" t="b">
        <f t="shared" si="783"/>
        <v>0</v>
      </c>
      <c r="AT105" s="280" t="b">
        <f t="shared" si="784"/>
        <v>0</v>
      </c>
      <c r="AU105" s="280" t="b">
        <f t="shared" si="785"/>
        <v>0</v>
      </c>
      <c r="AV105" s="280" t="b">
        <f t="shared" si="786"/>
        <v>0</v>
      </c>
      <c r="AW105" s="280" t="b">
        <f t="shared" si="787"/>
        <v>0</v>
      </c>
      <c r="AX105" s="385" t="str">
        <f>IF(COUNTA(E105:F105:H105)&lt;3,"",(IF(AH105=TRUE,AH$3,IF(AI105=TRUE,AI$3,IF(AJ105=TRUE,AJ$3,IF(AK105=TRUE,AK$3,IF(AL105=TRUE,AL$3,IF(AM105=TRUE,AM$3,IF(AN105=TRUE,AN$3,IF(AO105=TRUE,AO$3,IF(AP105=TRUE,AP$3,IF(AQ105=TRUE,AQ$3,IF(AR105=TRUE,AR$3,IF(AS105=TRUE,AS$3,IF(AT105=TRUE,AT$3,IF(AU105=TRUE,AU$3,IF(AV105=TRUE,AV$3,IF(AW105=TRUE,AW$3,"Aucune"))))))))))))))))))</f>
        <v>Aucune</v>
      </c>
      <c r="AY105" s="563"/>
      <c r="AZ105" s="563"/>
      <c r="BA105" s="563"/>
      <c r="BB105" s="564"/>
      <c r="BC105" s="563"/>
      <c r="BD105" s="563"/>
      <c r="BE105" s="563"/>
      <c r="BF105" s="563"/>
      <c r="BG105" s="564"/>
      <c r="BH105" s="169">
        <f t="shared" ref="BH105:BH106" si="865">G105</f>
        <v>0</v>
      </c>
      <c r="BI105" s="169" t="str">
        <f>'ODD 17'!AY5</f>
        <v>Stratégies d'action pouvant contribuer à l'atteinte de la cible</v>
      </c>
      <c r="BJ105" s="170"/>
      <c r="BK105" s="177"/>
      <c r="BL105" s="227">
        <f>I105</f>
        <v>0</v>
      </c>
      <c r="BM105" s="228">
        <f>D105</f>
        <v>0</v>
      </c>
      <c r="BR105" s="123">
        <f>IF(K105=0,1,0)</f>
        <v>1</v>
      </c>
      <c r="BS105" s="123">
        <f t="shared" ref="BS105:BS106" si="866">IF(L105=TRUE,1,0)</f>
        <v>0</v>
      </c>
      <c r="BT105" s="123">
        <f t="shared" ref="BT105:BT106" si="867">IF(M105=TRUE,1,0)</f>
        <v>0</v>
      </c>
      <c r="BU105" s="123">
        <f t="shared" ref="BU105:BU106" si="868">IF(N105=TRUE,1,0)</f>
        <v>0</v>
      </c>
      <c r="BV105" s="123">
        <f t="shared" ref="BV105:BV106" si="869">IF(O105=TRUE,1,0)</f>
        <v>0</v>
      </c>
      <c r="BW105" s="123">
        <f t="shared" ref="BW105:BW106" si="870">IF(P105=TRUE,1,0)</f>
        <v>0</v>
      </c>
      <c r="BX105" s="123">
        <f t="shared" ref="BX105:BX106" si="871">IF(Q105=TRUE,1,0)</f>
        <v>0</v>
      </c>
      <c r="BY105" s="123">
        <f t="shared" ref="BY105:BY106" si="872">IF(R105=TRUE,1,0)</f>
        <v>0</v>
      </c>
    </row>
    <row r="106" spans="1:77" s="122" customFormat="1" ht="114" customHeight="1">
      <c r="A106" s="121"/>
      <c r="B106" s="555">
        <v>17.16</v>
      </c>
      <c r="C106" s="469" t="s">
        <v>420</v>
      </c>
      <c r="D106" s="207">
        <f>'ODD 17'!E22</f>
        <v>0</v>
      </c>
      <c r="E106" s="176">
        <f>'ODD 17'!F22</f>
        <v>0</v>
      </c>
      <c r="F106" s="174">
        <f>'ODD 17'!G22</f>
        <v>0</v>
      </c>
      <c r="G106" s="174">
        <f>'ODD 17'!H22</f>
        <v>0</v>
      </c>
      <c r="H106" s="175">
        <f>'ODD 17'!I22</f>
        <v>0</v>
      </c>
      <c r="I106" s="175">
        <f>'ODD 17'!J22</f>
        <v>0</v>
      </c>
      <c r="J106" s="163">
        <f t="shared" si="847"/>
        <v>0</v>
      </c>
      <c r="K106" s="164">
        <f>E106*10+F106</f>
        <v>0</v>
      </c>
      <c r="L106" s="164" t="b">
        <f t="shared" ref="L106" si="873">OR(K106=31)</f>
        <v>0</v>
      </c>
      <c r="M106" s="164" t="b">
        <f t="shared" ref="M106" si="874">OR(K106=21,K106=32)</f>
        <v>0</v>
      </c>
      <c r="N106" s="164" t="b">
        <f t="shared" ref="N106" si="875">OR(K106=22,K106=33)</f>
        <v>0</v>
      </c>
      <c r="O106" s="164" t="b">
        <f t="shared" ref="O106" si="876">OR(K106=11,K106=12)</f>
        <v>0</v>
      </c>
      <c r="P106" s="164" t="b">
        <f t="shared" ref="P106" si="877">OR(K106=23,K106=34)</f>
        <v>0</v>
      </c>
      <c r="Q106" s="164" t="b">
        <f t="shared" ref="Q106" si="878">OR(K106=13,K106=14,K106=24)</f>
        <v>0</v>
      </c>
      <c r="R106" s="164" t="b">
        <f t="shared" ref="R106" si="879">OR(K106=1,K106=2,K106=3,K106=4)</f>
        <v>0</v>
      </c>
      <c r="S106" s="165">
        <f>IF(COUNTA(E106:F106)&lt;2,"",(IF(L106=TRUE,$L$3,IF(M106=TRUE,$M$3,IF(N106=TRUE,$N$3,IF(O106=TRUE,$O$3,IF(P106=TRUE,$P$3,IF(Q106=TRUE,$Q$3,IF(R106=TRUE,$R$3,0)))))))))</f>
        <v>0</v>
      </c>
      <c r="T106" s="166">
        <f>IF(COUNTA(E106:F106)&lt;2,"",(IF(L106=TRUE,6,IF(M106=TRUE,5,IF(N106=TRUE,4,IF(O106=TRUE,3,IF(P106=TRUE,2,IF(Q106=TRUE,1,IF(R106=TRUE,0,0)))))))))</f>
        <v>0</v>
      </c>
      <c r="U106" s="167">
        <f>T106*10+H106</f>
        <v>0</v>
      </c>
      <c r="V106" s="164" t="b">
        <f t="shared" ref="V106" si="880">OR(U106=61,U106=62,U106=63)</f>
        <v>0</v>
      </c>
      <c r="W106" s="164" t="b">
        <f t="shared" ref="W106" si="881">OR(U106=51,U106=52)</f>
        <v>0</v>
      </c>
      <c r="X106" s="164" t="b">
        <f t="shared" ref="X106" si="882">OR(U106=31,U106=41,U106=42,U106=53)</f>
        <v>0</v>
      </c>
      <c r="Y106" s="164" t="b">
        <f t="shared" ref="Y106" si="883">OR(U106=21,U106=32)</f>
        <v>0</v>
      </c>
      <c r="Z106" s="220" t="b">
        <f t="shared" ref="Z106" si="884">AND(V106=FALSE,W106=FALSE,X106=FALSE,Y106=FALSE)</f>
        <v>1</v>
      </c>
      <c r="AA106" s="221" t="str">
        <f>IF(COUNTA(E106:F106:H106)&lt;3,"",(IF(V106=TRUE,$V$3,IF(W106=TRUE,$W$3,IF(X106=TRUE,$X$3,IF(Y106=TRUE,$Y$3,"Non"))))))</f>
        <v>Non</v>
      </c>
      <c r="AB106" s="164" t="b">
        <f t="shared" ref="AB106" si="885">OR(U106=61,U106=62,U106=51,U106=52)</f>
        <v>0</v>
      </c>
      <c r="AC106" s="164" t="b">
        <f t="shared" ref="AC106" si="886">OR(U106=41,U106=42)</f>
        <v>0</v>
      </c>
      <c r="AD106" s="164" t="b">
        <f t="shared" ref="AD106" si="887">OR(U106=31,U106=32,U106=63,U106=64,U106=53,U106=54,)</f>
        <v>0</v>
      </c>
      <c r="AE106" s="164" t="b">
        <f t="shared" ref="AE106" si="888">OR(U106=21,U106=22,)</f>
        <v>0</v>
      </c>
      <c r="AF106" s="164" t="b">
        <f t="shared" ref="AF106" si="889">OR(U106=11,U106=12,U106=13,U106=23,)</f>
        <v>0</v>
      </c>
      <c r="AG106" s="168" t="str">
        <f>IF(COUNTA(E106:F106:H106)&lt;3,"",(IF(AB106=TRUE,$AB$3,IF(AC106=TRUE,$AC$3,IF(AD106=TRUE,$AD$3,IF(AE106=TRUE,$AE$3,IF(AF106=TRUE,$AF$3,"Aucune")))))))</f>
        <v>Aucune</v>
      </c>
      <c r="AH106" s="280" t="b">
        <f t="shared" si="772"/>
        <v>0</v>
      </c>
      <c r="AI106" s="280" t="b">
        <f t="shared" si="773"/>
        <v>0</v>
      </c>
      <c r="AJ106" s="280" t="b">
        <f t="shared" si="774"/>
        <v>0</v>
      </c>
      <c r="AK106" s="280" t="b">
        <f t="shared" si="775"/>
        <v>0</v>
      </c>
      <c r="AL106" s="280" t="b">
        <f t="shared" si="776"/>
        <v>0</v>
      </c>
      <c r="AM106" s="280" t="b">
        <f t="shared" si="777"/>
        <v>0</v>
      </c>
      <c r="AN106" s="280" t="b">
        <f t="shared" si="778"/>
        <v>0</v>
      </c>
      <c r="AO106" s="280" t="b">
        <f t="shared" si="779"/>
        <v>0</v>
      </c>
      <c r="AP106" s="280" t="b">
        <f t="shared" si="780"/>
        <v>0</v>
      </c>
      <c r="AQ106" s="280" t="b">
        <f t="shared" si="781"/>
        <v>0</v>
      </c>
      <c r="AR106" s="280" t="b">
        <f t="shared" si="782"/>
        <v>0</v>
      </c>
      <c r="AS106" s="280" t="b">
        <f t="shared" si="783"/>
        <v>0</v>
      </c>
      <c r="AT106" s="280" t="b">
        <f t="shared" si="784"/>
        <v>0</v>
      </c>
      <c r="AU106" s="280" t="b">
        <f t="shared" si="785"/>
        <v>0</v>
      </c>
      <c r="AV106" s="280" t="b">
        <f t="shared" si="786"/>
        <v>0</v>
      </c>
      <c r="AW106" s="280" t="b">
        <f t="shared" si="787"/>
        <v>0</v>
      </c>
      <c r="AX106" s="385" t="str">
        <f>IF(COUNTA(E106:F106:H106)&lt;3,"",(IF(AH106=TRUE,AH$3,IF(AI106=TRUE,AI$3,IF(AJ106=TRUE,AJ$3,IF(AK106=TRUE,AK$3,IF(AL106=TRUE,AL$3,IF(AM106=TRUE,AM$3,IF(AN106=TRUE,AN$3,IF(AO106=TRUE,AO$3,IF(AP106=TRUE,AP$3,IF(AQ106=TRUE,AQ$3,IF(AR106=TRUE,AR$3,IF(AS106=TRUE,AS$3,IF(AT106=TRUE,AT$3,IF(AU106=TRUE,AU$3,IF(AV106=TRUE,AV$3,IF(AW106=TRUE,AW$3,"Aucune"))))))))))))))))))</f>
        <v>Aucune</v>
      </c>
      <c r="AY106" s="563"/>
      <c r="AZ106" s="563"/>
      <c r="BA106" s="563"/>
      <c r="BB106" s="564"/>
      <c r="BC106" s="563"/>
      <c r="BD106" s="563"/>
      <c r="BE106" s="563"/>
      <c r="BF106" s="563"/>
      <c r="BG106" s="564"/>
      <c r="BH106" s="169">
        <f t="shared" si="865"/>
        <v>0</v>
      </c>
      <c r="BI106" s="169">
        <f>'ODD 17'!AY6</f>
        <v>0</v>
      </c>
      <c r="BJ106" s="170"/>
      <c r="BK106" s="565"/>
      <c r="BL106" s="227">
        <f>I106</f>
        <v>0</v>
      </c>
      <c r="BM106" s="228">
        <f>D106</f>
        <v>0</v>
      </c>
      <c r="BR106" s="123">
        <f>IF(K106=0,1,0)</f>
        <v>1</v>
      </c>
      <c r="BS106" s="123">
        <f t="shared" si="866"/>
        <v>0</v>
      </c>
      <c r="BT106" s="123">
        <f t="shared" si="867"/>
        <v>0</v>
      </c>
      <c r="BU106" s="123">
        <f t="shared" si="868"/>
        <v>0</v>
      </c>
      <c r="BV106" s="123">
        <f t="shared" si="869"/>
        <v>0</v>
      </c>
      <c r="BW106" s="123">
        <f t="shared" si="870"/>
        <v>0</v>
      </c>
      <c r="BX106" s="123">
        <f t="shared" si="871"/>
        <v>0</v>
      </c>
      <c r="BY106" s="123">
        <f t="shared" si="872"/>
        <v>0</v>
      </c>
    </row>
    <row r="107" spans="1:77" s="122" customFormat="1" ht="114" customHeight="1">
      <c r="A107" s="121"/>
      <c r="B107" s="550">
        <v>17.170000000000002</v>
      </c>
      <c r="C107" s="469" t="s">
        <v>422</v>
      </c>
      <c r="D107" s="207">
        <f>'ODD 17'!E23</f>
        <v>0</v>
      </c>
      <c r="E107" s="176">
        <f>'ODD 17'!F23</f>
        <v>0</v>
      </c>
      <c r="F107" s="174">
        <f>'ODD 17'!G23</f>
        <v>0</v>
      </c>
      <c r="G107" s="174">
        <f>'ODD 17'!H23</f>
        <v>0</v>
      </c>
      <c r="H107" s="175">
        <f>'ODD 17'!I23</f>
        <v>0</v>
      </c>
      <c r="I107" s="175">
        <f>'ODD 17'!J23</f>
        <v>0</v>
      </c>
      <c r="J107" s="163">
        <f t="shared" si="847"/>
        <v>0</v>
      </c>
      <c r="K107" s="164">
        <f>E107*10+F107</f>
        <v>0</v>
      </c>
      <c r="L107" s="164" t="b">
        <f t="shared" ref="L107" si="890">OR(K107=31)</f>
        <v>0</v>
      </c>
      <c r="M107" s="164" t="b">
        <f t="shared" ref="M107" si="891">OR(K107=21,K107=32)</f>
        <v>0</v>
      </c>
      <c r="N107" s="164" t="b">
        <f t="shared" ref="N107" si="892">OR(K107=22,K107=33)</f>
        <v>0</v>
      </c>
      <c r="O107" s="164" t="b">
        <f t="shared" ref="O107" si="893">OR(K107=11,K107=12)</f>
        <v>0</v>
      </c>
      <c r="P107" s="164" t="b">
        <f t="shared" ref="P107" si="894">OR(K107=23,K107=34)</f>
        <v>0</v>
      </c>
      <c r="Q107" s="164" t="b">
        <f t="shared" ref="Q107" si="895">OR(K107=13,K107=14,K107=24)</f>
        <v>0</v>
      </c>
      <c r="R107" s="164" t="b">
        <f t="shared" ref="R107" si="896">OR(K107=1,K107=2,K107=3,K107=4)</f>
        <v>0</v>
      </c>
      <c r="S107" s="165">
        <f>IF(COUNTA(E107:F107)&lt;2,"",(IF(L107=TRUE,$L$3,IF(M107=TRUE,$M$3,IF(N107=TRUE,$N$3,IF(O107=TRUE,$O$3,IF(P107=TRUE,$P$3,IF(Q107=TRUE,$Q$3,IF(R107=TRUE,$R$3,0)))))))))</f>
        <v>0</v>
      </c>
      <c r="T107" s="166">
        <f>IF(COUNTA(E107:F107)&lt;2,"",(IF(L107=TRUE,6,IF(M107=TRUE,5,IF(N107=TRUE,4,IF(O107=TRUE,3,IF(P107=TRUE,2,IF(Q107=TRUE,1,IF(R107=TRUE,0,0)))))))))</f>
        <v>0</v>
      </c>
      <c r="U107" s="167">
        <f>T107*10+H107</f>
        <v>0</v>
      </c>
      <c r="V107" s="164" t="b">
        <f t="shared" ref="V107" si="897">OR(U107=61,U107=62,U107=63)</f>
        <v>0</v>
      </c>
      <c r="W107" s="164" t="b">
        <f t="shared" ref="W107" si="898">OR(U107=51,U107=52)</f>
        <v>0</v>
      </c>
      <c r="X107" s="164" t="b">
        <f t="shared" ref="X107" si="899">OR(U107=31,U107=41,U107=42,U107=53)</f>
        <v>0</v>
      </c>
      <c r="Y107" s="164" t="b">
        <f t="shared" ref="Y107" si="900">OR(U107=21,U107=32)</f>
        <v>0</v>
      </c>
      <c r="Z107" s="220" t="b">
        <f t="shared" ref="Z107" si="901">AND(V107=FALSE,W107=FALSE,X107=FALSE,Y107=FALSE)</f>
        <v>1</v>
      </c>
      <c r="AA107" s="221" t="str">
        <f>IF(COUNTA(E107:F107:H107)&lt;3,"",(IF(V107=TRUE,$V$3,IF(W107=TRUE,$W$3,IF(X107=TRUE,$X$3,IF(Y107=TRUE,$Y$3,"Non"))))))</f>
        <v>Non</v>
      </c>
      <c r="AB107" s="164" t="b">
        <f t="shared" ref="AB107" si="902">OR(U107=61,U107=62,U107=51,U107=52)</f>
        <v>0</v>
      </c>
      <c r="AC107" s="164" t="b">
        <f t="shared" ref="AC107" si="903">OR(U107=41,U107=42)</f>
        <v>0</v>
      </c>
      <c r="AD107" s="164" t="b">
        <f t="shared" ref="AD107" si="904">OR(U107=31,U107=32,U107=63,U107=64,U107=53,U107=54,)</f>
        <v>0</v>
      </c>
      <c r="AE107" s="164" t="b">
        <f t="shared" ref="AE107" si="905">OR(U107=21,U107=22,)</f>
        <v>0</v>
      </c>
      <c r="AF107" s="164" t="b">
        <f t="shared" ref="AF107" si="906">OR(U107=11,U107=12,U107=13,U107=23,)</f>
        <v>0</v>
      </c>
      <c r="AG107" s="168" t="str">
        <f>IF(COUNTA(E107:F107:H107)&lt;3,"",(IF(AB107=TRUE,$AB$3,IF(AC107=TRUE,$AC$3,IF(AD107=TRUE,$AD$3,IF(AE107=TRUE,$AE$3,IF(AF107=TRUE,$AF$3,"Aucune")))))))</f>
        <v>Aucune</v>
      </c>
      <c r="AH107" s="280" t="b">
        <f t="shared" si="772"/>
        <v>0</v>
      </c>
      <c r="AI107" s="280" t="b">
        <f t="shared" si="773"/>
        <v>0</v>
      </c>
      <c r="AJ107" s="280" t="b">
        <f t="shared" si="774"/>
        <v>0</v>
      </c>
      <c r="AK107" s="280" t="b">
        <f t="shared" si="775"/>
        <v>0</v>
      </c>
      <c r="AL107" s="280" t="b">
        <f t="shared" si="776"/>
        <v>0</v>
      </c>
      <c r="AM107" s="280" t="b">
        <f t="shared" si="777"/>
        <v>0</v>
      </c>
      <c r="AN107" s="280" t="b">
        <f t="shared" si="778"/>
        <v>0</v>
      </c>
      <c r="AO107" s="280" t="b">
        <f t="shared" si="779"/>
        <v>0</v>
      </c>
      <c r="AP107" s="280" t="b">
        <f t="shared" si="780"/>
        <v>0</v>
      </c>
      <c r="AQ107" s="280" t="b">
        <f t="shared" si="781"/>
        <v>0</v>
      </c>
      <c r="AR107" s="280" t="b">
        <f t="shared" si="782"/>
        <v>0</v>
      </c>
      <c r="AS107" s="280" t="b">
        <f t="shared" si="783"/>
        <v>0</v>
      </c>
      <c r="AT107" s="280" t="b">
        <f t="shared" si="784"/>
        <v>0</v>
      </c>
      <c r="AU107" s="280" t="b">
        <f t="shared" si="785"/>
        <v>0</v>
      </c>
      <c r="AV107" s="280" t="b">
        <f t="shared" si="786"/>
        <v>0</v>
      </c>
      <c r="AW107" s="280" t="b">
        <f t="shared" si="787"/>
        <v>0</v>
      </c>
      <c r="AX107" s="385" t="str">
        <f>IF(COUNTA(E107:F107:H107)&lt;3,"",(IF(AH107=TRUE,AH$3,IF(AI107=TRUE,AI$3,IF(AJ107=TRUE,AJ$3,IF(AK107=TRUE,AK$3,IF(AL107=TRUE,AL$3,IF(AM107=TRUE,AM$3,IF(AN107=TRUE,AN$3,IF(AO107=TRUE,AO$3,IF(AP107=TRUE,AP$3,IF(AQ107=TRUE,AQ$3,IF(AR107=TRUE,AR$3,IF(AS107=TRUE,AS$3,IF(AT107=TRUE,AT$3,IF(AU107=TRUE,AU$3,IF(AV107=TRUE,AV$3,IF(AW107=TRUE,AW$3,"Aucune"))))))))))))))))))</f>
        <v>Aucune</v>
      </c>
      <c r="AY107" s="208" t="b">
        <f t="shared" ref="AY107" si="907">OR(U107=61,U107=62,U107=63,U107=51,U107=52,U107=53)</f>
        <v>0</v>
      </c>
      <c r="AZ107" s="164" t="b">
        <f t="shared" ref="AZ107" si="908">OR(U107=41,U107=42,U107=43,U107=31,U107=32,U107=33)</f>
        <v>0</v>
      </c>
      <c r="BA107" s="164" t="b">
        <f t="shared" ref="BA107" si="909">OR(U107=21,U107=22,U107=23,U107=11,U107=12,U107=13)</f>
        <v>0</v>
      </c>
      <c r="BB107" s="168" t="str">
        <f>IF(COUNTA(E107:F107:H107)&lt;3,"",(IF(AY107=TRUE,$AY$3,IF(AZ107=TRUE,$AZ$3,IF(BA107=TRUE,$BA$3,"Aucune action requise")))))</f>
        <v>Aucune action requise</v>
      </c>
      <c r="BC107" s="164" t="b">
        <f t="shared" ref="BC107" si="910">OR(U107=61,U107=51,U107=41,U107=31,U107=21)</f>
        <v>0</v>
      </c>
      <c r="BD107" s="164" t="b">
        <f t="shared" ref="BD107" si="911">OR(U107=62,U107=52,U107=42,U107=32,U107=22,U107=63,U107=53)</f>
        <v>0</v>
      </c>
      <c r="BE107" s="164" t="b">
        <f t="shared" ref="BE107" si="912">OR(U107=43,U107=33,U107=23,U107=34,U107=24)</f>
        <v>0</v>
      </c>
      <c r="BF107" s="164" t="b">
        <f t="shared" ref="BF107" si="913">OR(U107=64,U107=54,U107=44)</f>
        <v>0</v>
      </c>
      <c r="BG107" s="168" t="str">
        <f>IF(COUNTA(E107:F107:H107)&lt;3,"",(IF(BC107=TRUE,$BC$3,IF(BD107=TRUE,$BD$3,IF(BE107=TRUE,$BE$3,IF(BF107=TRUE,$BF$3,"Aucun"))))))</f>
        <v>Aucun</v>
      </c>
      <c r="BH107" s="169">
        <f t="shared" ref="BH107" si="914">G107</f>
        <v>0</v>
      </c>
      <c r="BI107" s="169">
        <f>'ODD 17'!AY7</f>
        <v>0</v>
      </c>
      <c r="BJ107" s="170"/>
      <c r="BK107" s="177"/>
      <c r="BL107" s="227">
        <f>I107</f>
        <v>0</v>
      </c>
      <c r="BM107" s="228">
        <f>D107</f>
        <v>0</v>
      </c>
      <c r="BR107" s="123">
        <f>IF(K107=0,1,0)</f>
        <v>1</v>
      </c>
      <c r="BS107" s="123">
        <f t="shared" ref="BS107:BY107" si="915">IF(L107=TRUE,1,0)</f>
        <v>0</v>
      </c>
      <c r="BT107" s="123">
        <f t="shared" si="915"/>
        <v>0</v>
      </c>
      <c r="BU107" s="123">
        <f t="shared" si="915"/>
        <v>0</v>
      </c>
      <c r="BV107" s="123">
        <f t="shared" si="915"/>
        <v>0</v>
      </c>
      <c r="BW107" s="123">
        <f t="shared" si="915"/>
        <v>0</v>
      </c>
      <c r="BX107" s="123">
        <f t="shared" si="915"/>
        <v>0</v>
      </c>
      <c r="BY107" s="123">
        <f t="shared" si="915"/>
        <v>0</v>
      </c>
    </row>
  </sheetData>
  <autoFilter ref="B1:BM107" xr:uid="{00000000-0001-0000-1300-000000000000}"/>
  <mergeCells count="24">
    <mergeCell ref="B4:BM4"/>
    <mergeCell ref="BL2:BM2"/>
    <mergeCell ref="B2:C3"/>
    <mergeCell ref="D2:E2"/>
    <mergeCell ref="F2:G2"/>
    <mergeCell ref="H2:I2"/>
    <mergeCell ref="BH2:BK2"/>
    <mergeCell ref="AA2:AX2"/>
    <mergeCell ref="B104:BM104"/>
    <mergeCell ref="B99:BM99"/>
    <mergeCell ref="B90:BM90"/>
    <mergeCell ref="B11:BM11"/>
    <mergeCell ref="B6:BM6"/>
    <mergeCell ref="B87:BM87"/>
    <mergeCell ref="B82:BM82"/>
    <mergeCell ref="B73:BM73"/>
    <mergeCell ref="B63:BM63"/>
    <mergeCell ref="B59:BM59"/>
    <mergeCell ref="B16:BM16"/>
    <mergeCell ref="B51:BM51"/>
    <mergeCell ref="B42:BM42"/>
    <mergeCell ref="B36:BM36"/>
    <mergeCell ref="B27:BM27"/>
    <mergeCell ref="B19:BM19"/>
  </mergeCells>
  <phoneticPr fontId="53" type="noConversion"/>
  <conditionalFormatting sqref="A1">
    <cfRule type="expression" dxfId="499" priority="5392">
      <formula>FIND("Réagir",B1)</formula>
    </cfRule>
    <cfRule type="expression" dxfId="498" priority="5391">
      <formula>FIND("Agir",B1)</formula>
    </cfRule>
    <cfRule type="expression" dxfId="497" priority="5390" stopIfTrue="1">
      <formula>ISTEXT(A1)</formula>
    </cfRule>
    <cfRule type="expression" dxfId="496" priority="5389">
      <formula>FIND("Réagir",B1)</formula>
    </cfRule>
    <cfRule type="expression" dxfId="495" priority="5388">
      <formula>FIND("Agir",B1)</formula>
    </cfRule>
    <cfRule type="expression" dxfId="494" priority="5387" stopIfTrue="1">
      <formula>ISTEXT(A1)</formula>
    </cfRule>
  </conditionalFormatting>
  <conditionalFormatting sqref="A1:A2">
    <cfRule type="expression" dxfId="493" priority="5380">
      <formula>FIND("Réagir",B1)</formula>
    </cfRule>
    <cfRule type="expression" dxfId="492" priority="5379">
      <formula>FIND("Agir",B1)</formula>
    </cfRule>
    <cfRule type="expression" dxfId="491" priority="5378" stopIfTrue="1">
      <formula>ISTEXT(A1)</formula>
    </cfRule>
  </conditionalFormatting>
  <conditionalFormatting sqref="A2">
    <cfRule type="expression" dxfId="490" priority="5376">
      <formula>FIND("Agir",B2)</formula>
    </cfRule>
    <cfRule type="expression" dxfId="489" priority="5372" stopIfTrue="1">
      <formula>ISTEXT(A2)</formula>
    </cfRule>
    <cfRule type="expression" dxfId="488" priority="5377">
      <formula>FIND("Réagir",B2)</formula>
    </cfRule>
    <cfRule type="expression" dxfId="487" priority="5373">
      <formula>FIND("Agir",B2)</formula>
    </cfRule>
    <cfRule type="expression" dxfId="486" priority="5374">
      <formula>FIND("Réagir",B2)</formula>
    </cfRule>
    <cfRule type="expression" dxfId="485" priority="5375" stopIfTrue="1">
      <formula>ISTEXT(A2)</formula>
    </cfRule>
  </conditionalFormatting>
  <conditionalFormatting sqref="D5 D7:D10 D12:D15 D17:D18 D20:D26 D28:D35 D37:D41 D43:D50 D52:D58 D60:D62 D64:D72 D74:D81 D83:D86 D88:D89 D91:D98 D100:D103 D105:D107 H100:H103">
    <cfRule type="expression" dxfId="484" priority="5461">
      <formula>FIND("Conforter",F5)</formula>
    </cfRule>
  </conditionalFormatting>
  <conditionalFormatting sqref="D5">
    <cfRule type="expression" dxfId="483" priority="5197">
      <formula>FIND("Conforter",F5)</formula>
    </cfRule>
    <cfRule type="expression" dxfId="482" priority="5196" stopIfTrue="1">
      <formula>ISTEXT(D5)</formula>
    </cfRule>
  </conditionalFormatting>
  <conditionalFormatting sqref="D7:D10 D74:D81 D5 D12:D15 D17:D18 D20:D26 D28:D35 D37:D41 D43:D50 D52:D58 D60:D62 D64:D72 D83:D86 D88:D89 D91:D98 D105:D107 D100:D103">
    <cfRule type="expression" dxfId="481" priority="5460" stopIfTrue="1">
      <formula>ISTEXT(D5)</formula>
    </cfRule>
  </conditionalFormatting>
  <conditionalFormatting sqref="D7:D10 I7:I10 D12:D15 I12:I15 D17:D18 I17:I18 D20:D26 I20:I26 D28:D35 I28:I35 D37:D41 I37:I41 D43:D50 I43:I50 D52:D58 I52:I58 D60:D62 I60:I62 D64:D72 I64:I72 D74:D81 I74:I81 D83:D86 I83:I86 D88:D89 I88:I89 D91:D98 I91:I98 D100:D103 I100:I103 D105:D107 I105:I107">
    <cfRule type="expression" dxfId="480" priority="5518">
      <formula>FIND("Réagir",E7)</formula>
    </cfRule>
    <cfRule type="expression" dxfId="479" priority="5517">
      <formula>FIND("Agir",E7)</formula>
    </cfRule>
  </conditionalFormatting>
  <conditionalFormatting sqref="D7:D10">
    <cfRule type="expression" dxfId="478" priority="5311">
      <formula>FIND("Conforter",F7)</formula>
    </cfRule>
    <cfRule type="expression" dxfId="477" priority="5310" stopIfTrue="1">
      <formula>ISTEXT(D7)</formula>
    </cfRule>
    <cfRule type="expression" dxfId="476" priority="61">
      <formula>FIND("Conforter",F7)</formula>
    </cfRule>
    <cfRule type="expression" dxfId="475" priority="60" stopIfTrue="1">
      <formula>ISTEXT(D7)</formula>
    </cfRule>
    <cfRule type="expression" dxfId="474" priority="5458" stopIfTrue="1">
      <formula>ISTEXT(D7)</formula>
    </cfRule>
    <cfRule type="expression" dxfId="473" priority="5459">
      <formula>FIND("Conforter",F7)</formula>
    </cfRule>
  </conditionalFormatting>
  <conditionalFormatting sqref="D12">
    <cfRule type="expression" dxfId="472" priority="4955">
      <formula>FIND("Conforter",F12)</formula>
    </cfRule>
    <cfRule type="expression" dxfId="471" priority="4954" stopIfTrue="1">
      <formula>ISTEXT(D12)</formula>
    </cfRule>
  </conditionalFormatting>
  <conditionalFormatting sqref="D12:D14">
    <cfRule type="expression" dxfId="470" priority="5085">
      <formula>FIND("Conforter",F12)</formula>
    </cfRule>
    <cfRule type="expression" dxfId="469" priority="5084" stopIfTrue="1">
      <formula>ISTEXT(D12)</formula>
    </cfRule>
  </conditionalFormatting>
  <conditionalFormatting sqref="D15">
    <cfRule type="expression" dxfId="468" priority="4924">
      <formula>FIND("Réagir",E15)</formula>
    </cfRule>
    <cfRule type="expression" dxfId="467" priority="4922" stopIfTrue="1">
      <formula>ISTEXT(D15)</formula>
    </cfRule>
    <cfRule type="expression" dxfId="466" priority="4921">
      <formula>FIND("Conforter",F15)</formula>
    </cfRule>
    <cfRule type="expression" dxfId="465" priority="4920" stopIfTrue="1">
      <formula>ISTEXT(D15)</formula>
    </cfRule>
    <cfRule type="expression" dxfId="464" priority="4919">
      <formula>FIND("Conforter",F15)</formula>
    </cfRule>
    <cfRule type="expression" dxfId="463" priority="4918" stopIfTrue="1">
      <formula>ISTEXT(D15)</formula>
    </cfRule>
    <cfRule type="expression" dxfId="462" priority="4923">
      <formula>FIND("Agir",E15)</formula>
    </cfRule>
  </conditionalFormatting>
  <conditionalFormatting sqref="D17:D18">
    <cfRule type="expression" dxfId="461" priority="4821">
      <formula>FIND("Conforter",F17)</formula>
    </cfRule>
    <cfRule type="expression" dxfId="460" priority="4820" stopIfTrue="1">
      <formula>ISTEXT(D17)</formula>
    </cfRule>
  </conditionalFormatting>
  <conditionalFormatting sqref="D18">
    <cfRule type="expression" dxfId="459" priority="4815">
      <formula>FIND("Conforter",F18)</formula>
    </cfRule>
    <cfRule type="expression" dxfId="458" priority="4814" stopIfTrue="1">
      <formula>ISTEXT(D18)</formula>
    </cfRule>
    <cfRule type="expression" dxfId="457" priority="4611">
      <formula>FIND("Conforter",F18)</formula>
    </cfRule>
    <cfRule type="expression" dxfId="456" priority="4610" stopIfTrue="1">
      <formula>ISTEXT(D18)</formula>
    </cfRule>
  </conditionalFormatting>
  <conditionalFormatting sqref="D20:D26">
    <cfRule type="expression" dxfId="455" priority="4537">
      <formula>FIND("Conforter",F20)</formula>
    </cfRule>
    <cfRule type="expression" dxfId="454" priority="4536" stopIfTrue="1">
      <formula>ISTEXT(D20)</formula>
    </cfRule>
  </conditionalFormatting>
  <conditionalFormatting sqref="D26">
    <cfRule type="expression" dxfId="453" priority="4531">
      <formula>FIND("Conforter",F26)</formula>
    </cfRule>
    <cfRule type="expression" dxfId="452" priority="4530" stopIfTrue="1">
      <formula>ISTEXT(D26)</formula>
    </cfRule>
    <cfRule type="expression" dxfId="451" priority="4399">
      <formula>FIND("Conforter",F26)</formula>
    </cfRule>
    <cfRule type="expression" dxfId="450" priority="4398" stopIfTrue="1">
      <formula>ISTEXT(D26)</formula>
    </cfRule>
  </conditionalFormatting>
  <conditionalFormatting sqref="D28:D35">
    <cfRule type="expression" dxfId="449" priority="4257">
      <formula>FIND("Conforter",F28)</formula>
    </cfRule>
    <cfRule type="expression" dxfId="448" priority="4256" stopIfTrue="1">
      <formula>ISTEXT(D28)</formula>
    </cfRule>
  </conditionalFormatting>
  <conditionalFormatting sqref="D31:D35">
    <cfRule type="expression" dxfId="447" priority="4250" stopIfTrue="1">
      <formula>ISTEXT(D31)</formula>
    </cfRule>
    <cfRule type="expression" dxfId="446" priority="4251">
      <formula>FIND("Conforter",F31)</formula>
    </cfRule>
  </conditionalFormatting>
  <conditionalFormatting sqref="D32:D35">
    <cfRule type="expression" dxfId="445" priority="4176" stopIfTrue="1">
      <formula>ISTEXT(D32)</formula>
    </cfRule>
    <cfRule type="expression" dxfId="444" priority="4177">
      <formula>FIND("Conforter",F32)</formula>
    </cfRule>
  </conditionalFormatting>
  <conditionalFormatting sqref="D37:D41">
    <cfRule type="expression" dxfId="443" priority="4125">
      <formula>FIND("Conforter",F37)</formula>
    </cfRule>
    <cfRule type="expression" dxfId="442" priority="4124" stopIfTrue="1">
      <formula>ISTEXT(D37)</formula>
    </cfRule>
  </conditionalFormatting>
  <conditionalFormatting sqref="D39:D41">
    <cfRule type="expression" dxfId="441" priority="4120" stopIfTrue="1">
      <formula>ISTEXT(D39)</formula>
    </cfRule>
    <cfRule type="expression" dxfId="440" priority="4121">
      <formula>FIND("Conforter",F39)</formula>
    </cfRule>
  </conditionalFormatting>
  <conditionalFormatting sqref="D40:D41">
    <cfRule type="expression" dxfId="439" priority="4119">
      <formula>FIND("Conforter",F40)</formula>
    </cfRule>
    <cfRule type="expression" dxfId="438" priority="4118" stopIfTrue="1">
      <formula>ISTEXT(D40)</formula>
    </cfRule>
  </conditionalFormatting>
  <conditionalFormatting sqref="D41">
    <cfRule type="expression" dxfId="437" priority="4117">
      <formula>FIND("Conforter",F41)</formula>
    </cfRule>
    <cfRule type="expression" dxfId="436" priority="4116" stopIfTrue="1">
      <formula>ISTEXT(D41)</formula>
    </cfRule>
  </conditionalFormatting>
  <conditionalFormatting sqref="D45:D50">
    <cfRule type="expression" dxfId="435" priority="4014" stopIfTrue="1">
      <formula>ISTEXT(D45)</formula>
    </cfRule>
    <cfRule type="expression" dxfId="434" priority="4015">
      <formula>FIND("Conforter",F45)</formula>
    </cfRule>
  </conditionalFormatting>
  <conditionalFormatting sqref="D47:D50">
    <cfRule type="expression" dxfId="433" priority="3671">
      <formula>FIND("Conforter",F47)</formula>
    </cfRule>
    <cfRule type="expression" dxfId="432" priority="3670" stopIfTrue="1">
      <formula>ISTEXT(D47)</formula>
    </cfRule>
  </conditionalFormatting>
  <conditionalFormatting sqref="D52:D58">
    <cfRule type="expression" dxfId="431" priority="3448" stopIfTrue="1">
      <formula>ISTEXT(D52)</formula>
    </cfRule>
    <cfRule type="expression" dxfId="430" priority="3449">
      <formula>FIND("Conforter",F52)</formula>
    </cfRule>
  </conditionalFormatting>
  <conditionalFormatting sqref="D53:D58">
    <cfRule type="expression" dxfId="429" priority="3536" stopIfTrue="1">
      <formula>ISTEXT(D53)</formula>
    </cfRule>
    <cfRule type="expression" dxfId="428" priority="3537">
      <formula>FIND("Conforter",F53)</formula>
    </cfRule>
    <cfRule type="expression" dxfId="427" priority="3459">
      <formula>FIND("Conforter",F53)</formula>
    </cfRule>
    <cfRule type="expression" dxfId="426" priority="3458" stopIfTrue="1">
      <formula>ISTEXT(D53)</formula>
    </cfRule>
  </conditionalFormatting>
  <conditionalFormatting sqref="D58">
    <cfRule type="expression" dxfId="425" priority="3535">
      <formula>FIND("Conforter",F58)</formula>
    </cfRule>
    <cfRule type="expression" dxfId="424" priority="3534" stopIfTrue="1">
      <formula>ISTEXT(D58)</formula>
    </cfRule>
  </conditionalFormatting>
  <conditionalFormatting sqref="D61:D62">
    <cfRule type="expression" dxfId="423" priority="3379">
      <formula>FIND("Conforter",F61)</formula>
    </cfRule>
    <cfRule type="expression" dxfId="422" priority="3378" stopIfTrue="1">
      <formula>ISTEXT(D61)</formula>
    </cfRule>
  </conditionalFormatting>
  <conditionalFormatting sqref="D64:D72">
    <cfRule type="expression" dxfId="421" priority="3113">
      <formula>FIND("Conforter",F64)</formula>
    </cfRule>
    <cfRule type="expression" dxfId="420" priority="3112" stopIfTrue="1">
      <formula>ISTEXT(D64)</formula>
    </cfRule>
  </conditionalFormatting>
  <conditionalFormatting sqref="D72">
    <cfRule type="expression" dxfId="419" priority="3045">
      <formula>FIND("Conforter",F72)</formula>
    </cfRule>
    <cfRule type="expression" dxfId="418" priority="3044" stopIfTrue="1">
      <formula>ISTEXT(D72)</formula>
    </cfRule>
    <cfRule type="expression" dxfId="417" priority="3110" stopIfTrue="1">
      <formula>ISTEXT(D72)</formula>
    </cfRule>
    <cfRule type="expression" dxfId="416" priority="3111">
      <formula>FIND("Conforter",F72)</formula>
    </cfRule>
  </conditionalFormatting>
  <conditionalFormatting sqref="D74:D81">
    <cfRule type="expression" dxfId="415" priority="5448" stopIfTrue="1">
      <formula>ISTEXT(D74)</formula>
    </cfRule>
    <cfRule type="expression" dxfId="414" priority="5449">
      <formula>FIND("Conforter",F74)</formula>
    </cfRule>
  </conditionalFormatting>
  <conditionalFormatting sqref="D75:D81">
    <cfRule type="expression" dxfId="413" priority="2807">
      <formula>FIND("Conforter",F75)</formula>
    </cfRule>
    <cfRule type="expression" dxfId="412" priority="2806" stopIfTrue="1">
      <formula>ISTEXT(D75)</formula>
    </cfRule>
  </conditionalFormatting>
  <conditionalFormatting sqref="D76">
    <cfRule type="expression" dxfId="411" priority="2452" stopIfTrue="1">
      <formula>ISTEXT(D76)</formula>
    </cfRule>
    <cfRule type="expression" dxfId="410" priority="2453">
      <formula>FIND("Conforter",F76)</formula>
    </cfRule>
    <cfRule type="expression" dxfId="409" priority="2462" stopIfTrue="1">
      <formula>ISTEXT(D76)</formula>
    </cfRule>
    <cfRule type="expression" dxfId="408" priority="2463">
      <formula>FIND("Conforter",F76)</formula>
    </cfRule>
  </conditionalFormatting>
  <conditionalFormatting sqref="D78:D81">
    <cfRule type="expression" dxfId="407" priority="2605">
      <formula>FIND("Conforter",F78)</formula>
    </cfRule>
    <cfRule type="expression" dxfId="406" priority="2604" stopIfTrue="1">
      <formula>ISTEXT(D78)</formula>
    </cfRule>
  </conditionalFormatting>
  <conditionalFormatting sqref="D83:D86">
    <cfRule type="expression" dxfId="405" priority="2409">
      <formula>FIND("Conforter",F83)</formula>
    </cfRule>
    <cfRule type="expression" dxfId="404" priority="2408" stopIfTrue="1">
      <formula>ISTEXT(D83)</formula>
    </cfRule>
  </conditionalFormatting>
  <conditionalFormatting sqref="D84:D86">
    <cfRule type="expression" dxfId="403" priority="2356" stopIfTrue="1">
      <formula>ISTEXT(D84)</formula>
    </cfRule>
    <cfRule type="expression" dxfId="402" priority="2357">
      <formula>FIND("Conforter",F84)</formula>
    </cfRule>
  </conditionalFormatting>
  <conditionalFormatting sqref="D88">
    <cfRule type="expression" dxfId="401" priority="2282" stopIfTrue="1">
      <formula>ISTEXT(D88)</formula>
    </cfRule>
    <cfRule type="expression" dxfId="400" priority="2283">
      <formula>FIND("Conforter",F88)</formula>
    </cfRule>
  </conditionalFormatting>
  <conditionalFormatting sqref="D91:D98">
    <cfRule type="expression" dxfId="399" priority="2002" stopIfTrue="1">
      <formula>ISTEXT(D91)</formula>
    </cfRule>
    <cfRule type="expression" dxfId="398" priority="2003">
      <formula>FIND("Conforter",F91)</formula>
    </cfRule>
  </conditionalFormatting>
  <conditionalFormatting sqref="D105:D107">
    <cfRule type="expression" dxfId="397" priority="1166" stopIfTrue="1">
      <formula>ISTEXT(D105)</formula>
    </cfRule>
    <cfRule type="expression" dxfId="396" priority="1167">
      <formula>FIND("Conforter",F105)</formula>
    </cfRule>
  </conditionalFormatting>
  <conditionalFormatting sqref="F15">
    <cfRule type="expression" dxfId="395" priority="4944">
      <formula>FIND("Conforter",I15)</formula>
    </cfRule>
  </conditionalFormatting>
  <conditionalFormatting sqref="F15:G15">
    <cfRule type="expression" dxfId="394" priority="4940" stopIfTrue="1">
      <formula>ISTEXT(F15)</formula>
    </cfRule>
  </conditionalFormatting>
  <conditionalFormatting sqref="F17:G18">
    <cfRule type="expression" dxfId="393" priority="36">
      <formula>FIND("Conforter",I17)</formula>
    </cfRule>
    <cfRule type="expression" dxfId="392" priority="35" stopIfTrue="1">
      <formula>ISTEXT(F17)</formula>
    </cfRule>
  </conditionalFormatting>
  <conditionalFormatting sqref="F75:I81">
    <cfRule type="expression" dxfId="391" priority="2835" stopIfTrue="1">
      <formula>ISTEXT(F75)</formula>
    </cfRule>
  </conditionalFormatting>
  <conditionalFormatting sqref="G15">
    <cfRule type="expression" dxfId="390" priority="4942">
      <formula>FIND("Réagir",I15)</formula>
    </cfRule>
    <cfRule type="expression" dxfId="389" priority="4941">
      <formula>FIND("Agir",I15)</formula>
    </cfRule>
  </conditionalFormatting>
  <conditionalFormatting sqref="G17:G18">
    <cfRule type="expression" dxfId="388" priority="33">
      <formula>FIND("Agir",I17)</formula>
    </cfRule>
    <cfRule type="expression" dxfId="387" priority="30" stopIfTrue="1">
      <formula>ISTEXT(G17)</formula>
    </cfRule>
    <cfRule type="expression" dxfId="386" priority="34">
      <formula>FIND("Réagir",I17)</formula>
    </cfRule>
    <cfRule type="expression" dxfId="385" priority="31">
      <formula>FIND("Conforter",J17)</formula>
    </cfRule>
    <cfRule type="expression" dxfId="384" priority="32" stopIfTrue="1">
      <formula>ISTEXT(G17)</formula>
    </cfRule>
  </conditionalFormatting>
  <conditionalFormatting sqref="G78">
    <cfRule type="expression" dxfId="383" priority="2845" stopIfTrue="1">
      <formula>ISTEXT(G78)</formula>
    </cfRule>
    <cfRule type="expression" dxfId="382" priority="2846">
      <formula>FIND("Conforter",J78)</formula>
    </cfRule>
  </conditionalFormatting>
  <conditionalFormatting sqref="G7:H10 F12:H15 F17:H18 F20:H26 F28:H35 F37:H41 F43:H50 F52:H58 F60:H62 F64:H72 F74:H78 F75:F81 H75:H81 G78:G81 F83:H86 F88:H89 F91:H98 F100:H103 F105:H107">
    <cfRule type="expression" dxfId="381" priority="5512">
      <formula>FIND("Conforter",I7)</formula>
    </cfRule>
  </conditionalFormatting>
  <conditionalFormatting sqref="G7:H10 F12:H15 F17:H18 F20:H26 F28:H35 F37:H41 F43:H50 F52:H58 F60:H62 F64:H72 F74:H78 H75:H81 G78:G81 F83:H86 F88:H89 F91:H98 F100:H103 F105:H107">
    <cfRule type="expression" dxfId="380" priority="5511" stopIfTrue="1">
      <formula>ISTEXT(F7)</formula>
    </cfRule>
  </conditionalFormatting>
  <conditionalFormatting sqref="G7:H10 G12:H15 G20:H26 G37:H41 G43:H50 G52:H58 G60:H62 G74:H78 H75:H81 G78:G81 G83:H86 G88:H89 G91:H98 G100:H103 G17:H18 G28:H35 G64:H72 G105:H107">
    <cfRule type="expression" dxfId="379" priority="5509">
      <formula>FIND("Agir",I7)</formula>
    </cfRule>
    <cfRule type="expression" dxfId="378" priority="5510">
      <formula>FIND("Réagir",I7)</formula>
    </cfRule>
  </conditionalFormatting>
  <conditionalFormatting sqref="G7:H10">
    <cfRule type="expression" dxfId="377" priority="5352">
      <formula>FIND("Conforter",J7)</formula>
    </cfRule>
    <cfRule type="expression" dxfId="376" priority="5351" stopIfTrue="1">
      <formula>ISTEXT(G7)</formula>
    </cfRule>
  </conditionalFormatting>
  <conditionalFormatting sqref="G12:H12">
    <cfRule type="expression" dxfId="375" priority="4957">
      <formula>FIND("Conforter",J12)</formula>
    </cfRule>
  </conditionalFormatting>
  <conditionalFormatting sqref="G12:H15">
    <cfRule type="expression" dxfId="374" priority="5120">
      <formula>FIND("Conforter",J12)</formula>
    </cfRule>
  </conditionalFormatting>
  <conditionalFormatting sqref="G15:H15">
    <cfRule type="expression" dxfId="373" priority="4933">
      <formula>FIND("Conforter",J15)</formula>
    </cfRule>
    <cfRule type="expression" dxfId="372" priority="4939">
      <formula>FIND("Conforter",J15)</formula>
    </cfRule>
  </conditionalFormatting>
  <conditionalFormatting sqref="G17:H18">
    <cfRule type="expression" dxfId="371" priority="4861" stopIfTrue="1">
      <formula>ISTEXT(G17)</formula>
    </cfRule>
    <cfRule type="expression" dxfId="370" priority="27">
      <formula>FIND("Conforter",J17)</formula>
    </cfRule>
    <cfRule type="expression" dxfId="369" priority="26" stopIfTrue="1">
      <formula>ISTEXT(G17)</formula>
    </cfRule>
    <cfRule type="expression" dxfId="368" priority="4862">
      <formula>FIND("Conforter",J17)</formula>
    </cfRule>
  </conditionalFormatting>
  <conditionalFormatting sqref="G18:H18">
    <cfRule type="expression" dxfId="367" priority="4847">
      <formula>FIND("Conforter",J18)</formula>
    </cfRule>
    <cfRule type="expression" dxfId="366" priority="4613">
      <formula>FIND("Conforter",J18)</formula>
    </cfRule>
  </conditionalFormatting>
  <conditionalFormatting sqref="G26:H26">
    <cfRule type="expression" dxfId="365" priority="4401">
      <formula>FIND("Conforter",J26)</formula>
    </cfRule>
    <cfRule type="expression" dxfId="364" priority="4569">
      <formula>FIND("Conforter",J26)</formula>
    </cfRule>
  </conditionalFormatting>
  <conditionalFormatting sqref="G28:H35">
    <cfRule type="expression" dxfId="363" priority="4301">
      <formula>FIND("Conforter",J28)</formula>
    </cfRule>
    <cfRule type="expression" dxfId="362" priority="4300" stopIfTrue="1">
      <formula>ISTEXT(G28)</formula>
    </cfRule>
  </conditionalFormatting>
  <conditionalFormatting sqref="G31:H35">
    <cfRule type="expression" dxfId="361" priority="4286">
      <formula>FIND("Conforter",J31)</formula>
    </cfRule>
  </conditionalFormatting>
  <conditionalFormatting sqref="G32:H35">
    <cfRule type="expression" dxfId="360" priority="4179">
      <formula>FIND("Conforter",J32)</formula>
    </cfRule>
  </conditionalFormatting>
  <conditionalFormatting sqref="G39:H41">
    <cfRule type="expression" dxfId="359" priority="4147">
      <formula>FIND("Conforter",J39)</formula>
    </cfRule>
  </conditionalFormatting>
  <conditionalFormatting sqref="G40:H41">
    <cfRule type="expression" dxfId="358" priority="4142">
      <formula>FIND("Conforter",J40)</formula>
    </cfRule>
  </conditionalFormatting>
  <conditionalFormatting sqref="G41:H41">
    <cfRule type="expression" dxfId="357" priority="4137">
      <formula>FIND("Conforter",J41)</formula>
    </cfRule>
  </conditionalFormatting>
  <conditionalFormatting sqref="G45:H50">
    <cfRule type="expression" dxfId="356" priority="4044">
      <formula>FIND("Conforter",J45)</formula>
    </cfRule>
  </conditionalFormatting>
  <conditionalFormatting sqref="G47:H50">
    <cfRule type="expression" dxfId="355" priority="3673">
      <formula>FIND("Conforter",J47)</formula>
    </cfRule>
    <cfRule type="expression" dxfId="354" priority="3672" stopIfTrue="1">
      <formula>ISTEXT(G47)</formula>
    </cfRule>
  </conditionalFormatting>
  <conditionalFormatting sqref="G52:H57">
    <cfRule type="expression" dxfId="353" priority="3451">
      <formula>FIND("Conforter",J52)</formula>
    </cfRule>
  </conditionalFormatting>
  <conditionalFormatting sqref="G53:H57">
    <cfRule type="expression" dxfId="352" priority="3461">
      <formula>FIND("Conforter",J53)</formula>
    </cfRule>
  </conditionalFormatting>
  <conditionalFormatting sqref="G53:H58">
    <cfRule type="expression" dxfId="351" priority="3573">
      <formula>FIND("Conforter",J53)</formula>
    </cfRule>
  </conditionalFormatting>
  <conditionalFormatting sqref="G61:H62">
    <cfRule type="expression" dxfId="350" priority="3417">
      <formula>FIND("Conforter",J61)</formula>
    </cfRule>
  </conditionalFormatting>
  <conditionalFormatting sqref="G64:H71 H65:H72 G71:G72">
    <cfRule type="expression" dxfId="349" priority="3154">
      <formula>FIND("Conforter",J64)</formula>
    </cfRule>
  </conditionalFormatting>
  <conditionalFormatting sqref="G64:H72">
    <cfRule type="expression" dxfId="348" priority="3148" stopIfTrue="1">
      <formula>ISTEXT(G64)</formula>
    </cfRule>
  </conditionalFormatting>
  <conditionalFormatting sqref="G72:H72">
    <cfRule type="expression" dxfId="347" priority="3047">
      <formula>FIND("Conforter",J72)</formula>
    </cfRule>
    <cfRule type="expression" dxfId="346" priority="3149">
      <formula>FIND("Conforter",J72)</formula>
    </cfRule>
  </conditionalFormatting>
  <conditionalFormatting sqref="G74:H78 H75:H81 G78:G81 G100:H103 G7:H10 G12:H15 G20:H26 G37:H41 G43:H50 G52:H58 G60:H62 G83:H86 G88:H89 G91:H98">
    <cfRule type="expression" dxfId="345" priority="5508" stopIfTrue="1">
      <formula>ISTEXT(G7)</formula>
    </cfRule>
  </conditionalFormatting>
  <conditionalFormatting sqref="G74:H81">
    <cfRule type="expression" dxfId="344" priority="5481">
      <formula>FIND("Conforter",J74)</formula>
    </cfRule>
  </conditionalFormatting>
  <conditionalFormatting sqref="G75:H81">
    <cfRule type="expression" dxfId="343" priority="2836">
      <formula>FIND("Conforter",J75)</formula>
    </cfRule>
  </conditionalFormatting>
  <conditionalFormatting sqref="G76:H76">
    <cfRule type="expression" dxfId="342" priority="2465">
      <formula>FIND("Conforter",J76)</formula>
    </cfRule>
    <cfRule type="expression" dxfId="341" priority="2455">
      <formula>FIND("Conforter",J76)</formula>
    </cfRule>
  </conditionalFormatting>
  <conditionalFormatting sqref="G78:H81">
    <cfRule type="expression" dxfId="340" priority="2607">
      <formula>FIND("Conforter",J78)</formula>
    </cfRule>
  </conditionalFormatting>
  <conditionalFormatting sqref="G84:H86">
    <cfRule type="expression" dxfId="339" priority="2359">
      <formula>FIND("Conforter",J84)</formula>
    </cfRule>
  </conditionalFormatting>
  <conditionalFormatting sqref="G105:H107">
    <cfRule type="expression" dxfId="338" priority="1194">
      <formula>FIND("Conforter",J105)</formula>
    </cfRule>
    <cfRule type="expression" dxfId="337" priority="1193" stopIfTrue="1">
      <formula>ISTEXT(G105)</formula>
    </cfRule>
  </conditionalFormatting>
  <conditionalFormatting sqref="G12:I12">
    <cfRule type="expression" dxfId="336" priority="4956" stopIfTrue="1">
      <formula>ISTEXT(G12)</formula>
    </cfRule>
  </conditionalFormatting>
  <conditionalFormatting sqref="G12:I15">
    <cfRule type="expression" dxfId="335" priority="5119" stopIfTrue="1">
      <formula>ISTEXT(G12)</formula>
    </cfRule>
  </conditionalFormatting>
  <conditionalFormatting sqref="G15:I15">
    <cfRule type="expression" dxfId="334" priority="4938" stopIfTrue="1">
      <formula>ISTEXT(G15)</formula>
    </cfRule>
    <cfRule type="expression" dxfId="333" priority="4932" stopIfTrue="1">
      <formula>ISTEXT(G15)</formula>
    </cfRule>
  </conditionalFormatting>
  <conditionalFormatting sqref="G17:I18">
    <cfRule type="expression" dxfId="332" priority="4863" stopIfTrue="1">
      <formula>ISTEXT(G17)</formula>
    </cfRule>
  </conditionalFormatting>
  <conditionalFormatting sqref="G18:I18">
    <cfRule type="expression" dxfId="331" priority="4612" stopIfTrue="1">
      <formula>ISTEXT(G18)</formula>
    </cfRule>
    <cfRule type="expression" dxfId="330" priority="4846" stopIfTrue="1">
      <formula>ISTEXT(G18)</formula>
    </cfRule>
  </conditionalFormatting>
  <conditionalFormatting sqref="G26:I26">
    <cfRule type="expression" dxfId="329" priority="4568" stopIfTrue="1">
      <formula>ISTEXT(G26)</formula>
    </cfRule>
    <cfRule type="expression" dxfId="328" priority="4400" stopIfTrue="1">
      <formula>ISTEXT(G26)</formula>
    </cfRule>
  </conditionalFormatting>
  <conditionalFormatting sqref="G28:I35">
    <cfRule type="expression" dxfId="327" priority="4302" stopIfTrue="1">
      <formula>ISTEXT(G28)</formula>
    </cfRule>
  </conditionalFormatting>
  <conditionalFormatting sqref="G31:I35">
    <cfRule type="expression" dxfId="326" priority="4285" stopIfTrue="1">
      <formula>ISTEXT(G31)</formula>
    </cfRule>
  </conditionalFormatting>
  <conditionalFormatting sqref="G32:I35">
    <cfRule type="expression" dxfId="325" priority="4178" stopIfTrue="1">
      <formula>ISTEXT(G32)</formula>
    </cfRule>
  </conditionalFormatting>
  <conditionalFormatting sqref="G39:I41">
    <cfRule type="expression" dxfId="324" priority="4146" stopIfTrue="1">
      <formula>ISTEXT(G39)</formula>
    </cfRule>
  </conditionalFormatting>
  <conditionalFormatting sqref="G40:I41">
    <cfRule type="expression" dxfId="323" priority="4141" stopIfTrue="1">
      <formula>ISTEXT(G40)</formula>
    </cfRule>
  </conditionalFormatting>
  <conditionalFormatting sqref="G41:I41">
    <cfRule type="expression" dxfId="322" priority="4136" stopIfTrue="1">
      <formula>ISTEXT(G41)</formula>
    </cfRule>
  </conditionalFormatting>
  <conditionalFormatting sqref="G45:I50">
    <cfRule type="expression" dxfId="321" priority="4043" stopIfTrue="1">
      <formula>ISTEXT(G45)</formula>
    </cfRule>
  </conditionalFormatting>
  <conditionalFormatting sqref="G52:I57">
    <cfRule type="expression" dxfId="320" priority="3450" stopIfTrue="1">
      <formula>ISTEXT(G52)</formula>
    </cfRule>
  </conditionalFormatting>
  <conditionalFormatting sqref="G53:I57">
    <cfRule type="expression" dxfId="319" priority="3460" stopIfTrue="1">
      <formula>ISTEXT(G53)</formula>
    </cfRule>
  </conditionalFormatting>
  <conditionalFormatting sqref="G53:I58">
    <cfRule type="expression" dxfId="318" priority="3572" stopIfTrue="1">
      <formula>ISTEXT(G53)</formula>
    </cfRule>
  </conditionalFormatting>
  <conditionalFormatting sqref="G61:I62">
    <cfRule type="expression" dxfId="317" priority="3416" stopIfTrue="1">
      <formula>ISTEXT(G61)</formula>
    </cfRule>
  </conditionalFormatting>
  <conditionalFormatting sqref="G64:I72">
    <cfRule type="expression" dxfId="316" priority="3155" stopIfTrue="1">
      <formula>ISTEXT(G64)</formula>
    </cfRule>
  </conditionalFormatting>
  <conditionalFormatting sqref="G72:I72">
    <cfRule type="expression" dxfId="315" priority="3046" stopIfTrue="1">
      <formula>ISTEXT(G72)</formula>
    </cfRule>
  </conditionalFormatting>
  <conditionalFormatting sqref="G74:I81">
    <cfRule type="expression" dxfId="314" priority="5480" stopIfTrue="1">
      <formula>ISTEXT(G74)</formula>
    </cfRule>
  </conditionalFormatting>
  <conditionalFormatting sqref="G76:I76">
    <cfRule type="expression" dxfId="313" priority="2454" stopIfTrue="1">
      <formula>ISTEXT(G76)</formula>
    </cfRule>
    <cfRule type="expression" dxfId="312" priority="2464" stopIfTrue="1">
      <formula>ISTEXT(G76)</formula>
    </cfRule>
  </conditionalFormatting>
  <conditionalFormatting sqref="G78:I81">
    <cfRule type="expression" dxfId="311" priority="2606" stopIfTrue="1">
      <formula>ISTEXT(G78)</formula>
    </cfRule>
  </conditionalFormatting>
  <conditionalFormatting sqref="G84:I86">
    <cfRule type="expression" dxfId="310" priority="2358" stopIfTrue="1">
      <formula>ISTEXT(G84)</formula>
    </cfRule>
  </conditionalFormatting>
  <conditionalFormatting sqref="G105:I107">
    <cfRule type="expression" dxfId="309" priority="1195" stopIfTrue="1">
      <formula>ISTEXT(G105)</formula>
    </cfRule>
  </conditionalFormatting>
  <conditionalFormatting sqref="H7:H10">
    <cfRule type="expression" dxfId="308" priority="5436">
      <formula>FIND("Conforter",J7)</formula>
    </cfRule>
  </conditionalFormatting>
  <conditionalFormatting sqref="H15">
    <cfRule type="expression" dxfId="307" priority="4915" stopIfTrue="1">
      <formula>ISTEXT(H15)</formula>
    </cfRule>
    <cfRule type="expression" dxfId="306" priority="4917">
      <formula>FIND("Réagir",J15)</formula>
    </cfRule>
    <cfRule type="expression" dxfId="305" priority="4916">
      <formula>FIND("Agir",J15)</formula>
    </cfRule>
  </conditionalFormatting>
  <conditionalFormatting sqref="H17:H18">
    <cfRule type="expression" dxfId="304" priority="23">
      <formula>FIND("Conforter",K17)</formula>
    </cfRule>
    <cfRule type="expression" dxfId="303" priority="24" stopIfTrue="1">
      <formula>ISTEXT(H17)</formula>
    </cfRule>
    <cfRule type="expression" dxfId="302" priority="25">
      <formula>FIND("Conforter",K17)</formula>
    </cfRule>
    <cfRule type="expression" dxfId="301" priority="22" stopIfTrue="1">
      <formula>ISTEXT(H17)</formula>
    </cfRule>
    <cfRule type="expression" dxfId="300" priority="21">
      <formula>FIND("Réagir",J17)</formula>
    </cfRule>
    <cfRule type="expression" dxfId="299" priority="20">
      <formula>FIND("Agir",J17)</formula>
    </cfRule>
    <cfRule type="expression" dxfId="298" priority="19" stopIfTrue="1">
      <formula>ISTEXT(H17)</formula>
    </cfRule>
  </conditionalFormatting>
  <conditionalFormatting sqref="H18">
    <cfRule type="expression" dxfId="297" priority="14">
      <formula>FIND("Conforter",K18)</formula>
    </cfRule>
    <cfRule type="expression" dxfId="296" priority="18">
      <formula>FIND("Conforter",K18)</formula>
    </cfRule>
    <cfRule type="expression" dxfId="295" priority="16">
      <formula>FIND("Conforter",K18)</formula>
    </cfRule>
    <cfRule type="expression" dxfId="294" priority="10" stopIfTrue="1">
      <formula>ISTEXT(H18)</formula>
    </cfRule>
    <cfRule type="expression" dxfId="293" priority="11">
      <formula>FIND("Agir",J18)</formula>
    </cfRule>
    <cfRule type="expression" dxfId="292" priority="15" stopIfTrue="1">
      <formula>ISTEXT(H18)</formula>
    </cfRule>
    <cfRule type="expression" dxfId="291" priority="12">
      <formula>FIND("Réagir",J18)</formula>
    </cfRule>
    <cfRule type="expression" dxfId="290" priority="13" stopIfTrue="1">
      <formula>ISTEXT(H18)</formula>
    </cfRule>
    <cfRule type="expression" dxfId="289" priority="17" stopIfTrue="1">
      <formula>ISTEXT(H18)</formula>
    </cfRule>
  </conditionalFormatting>
  <conditionalFormatting sqref="H20:H26">
    <cfRule type="expression" dxfId="288" priority="4514">
      <formula>FIND("Conforter",J20)</formula>
    </cfRule>
    <cfRule type="expression" dxfId="287" priority="4513" stopIfTrue="1">
      <formula>ISTEXT(H20)</formula>
    </cfRule>
  </conditionalFormatting>
  <conditionalFormatting sqref="H65:H72 G71:G72">
    <cfRule type="expression" dxfId="286" priority="3153" stopIfTrue="1">
      <formula>ISTEXT(G65)</formula>
    </cfRule>
  </conditionalFormatting>
  <conditionalFormatting sqref="H83">
    <cfRule type="expression" dxfId="285" priority="2395">
      <formula>FIND("Conforter",J83)</formula>
    </cfRule>
    <cfRule type="expression" dxfId="284" priority="2394" stopIfTrue="1">
      <formula>ISTEXT(H83)</formula>
    </cfRule>
  </conditionalFormatting>
  <conditionalFormatting sqref="H88">
    <cfRule type="expression" dxfId="283" priority="2260">
      <formula>FIND("Conforter",J88)</formula>
    </cfRule>
    <cfRule type="expression" dxfId="282" priority="2259" stopIfTrue="1">
      <formula>ISTEXT(H88)</formula>
    </cfRule>
  </conditionalFormatting>
  <conditionalFormatting sqref="H91:H98">
    <cfRule type="expression" dxfId="281" priority="1980">
      <formula>FIND("Conforter",J91)</formula>
    </cfRule>
    <cfRule type="expression" dxfId="280" priority="1979" stopIfTrue="1">
      <formula>ISTEXT(H91)</formula>
    </cfRule>
  </conditionalFormatting>
  <conditionalFormatting sqref="H7:I10">
    <cfRule type="expression" dxfId="279" priority="5353" stopIfTrue="1">
      <formula>ISTEXT(H7)</formula>
    </cfRule>
  </conditionalFormatting>
  <conditionalFormatting sqref="H100:I103">
    <cfRule type="expression" dxfId="278" priority="39" stopIfTrue="1">
      <formula>ISTEXT(H100)</formula>
    </cfRule>
  </conditionalFormatting>
  <conditionalFormatting sqref="I7:I10 I12:I15 I17:I18 I20:I26 I28:I35 I37:I41 I43:I50 I52:I58 I60:I62 I64:I72 I74:I81 I83:I86 I88:I89 I91:I98 I100:I103 I105:I107 D7:D10 D12:D15 D17:D18 D20:D26 D28:D35 D37:D41 D43:D50 D52:D58 D60:D62 D64:D72 D74:D81 D83:D86 D88:D89 D91:D98 D100:D103 D105:D107">
    <cfRule type="expression" dxfId="277" priority="5516" stopIfTrue="1">
      <formula>ISTEXT(D7)</formula>
    </cfRule>
  </conditionalFormatting>
  <conditionalFormatting sqref="I7:I10">
    <cfRule type="expression" dxfId="276" priority="5354">
      <formula>FIND("Agir",J7)</formula>
    </cfRule>
    <cfRule type="expression" dxfId="275" priority="5355">
      <formula>FIND("Réagir",J7)</formula>
    </cfRule>
  </conditionalFormatting>
  <conditionalFormatting sqref="I12">
    <cfRule type="expression" dxfId="274" priority="4960">
      <formula>FIND("Réagir",J12)</formula>
    </cfRule>
    <cfRule type="expression" dxfId="273" priority="4959">
      <formula>FIND("Agir",J12)</formula>
    </cfRule>
  </conditionalFormatting>
  <conditionalFormatting sqref="I12:I15">
    <cfRule type="expression" dxfId="272" priority="5123">
      <formula>FIND("Réagir",J12)</formula>
    </cfRule>
    <cfRule type="expression" dxfId="271" priority="5122">
      <formula>FIND("Agir",J12)</formula>
    </cfRule>
  </conditionalFormatting>
  <conditionalFormatting sqref="I15">
    <cfRule type="expression" dxfId="270" priority="4950">
      <formula>FIND("Réagir",J15)</formula>
    </cfRule>
    <cfRule type="expression" dxfId="269" priority="4949">
      <formula>FIND("Agir",J15)</formula>
    </cfRule>
    <cfRule type="expression" dxfId="268" priority="4936">
      <formula>FIND("Réagir",J15)</formula>
    </cfRule>
    <cfRule type="expression" dxfId="267" priority="4935">
      <formula>FIND("Agir",J15)</formula>
    </cfRule>
  </conditionalFormatting>
  <conditionalFormatting sqref="I17:I18">
    <cfRule type="expression" dxfId="266" priority="1" stopIfTrue="1">
      <formula>ISTEXT(I17)</formula>
    </cfRule>
    <cfRule type="expression" dxfId="265" priority="4" stopIfTrue="1">
      <formula>ISTEXT(I17)</formula>
    </cfRule>
    <cfRule type="expression" dxfId="264" priority="5">
      <formula>FIND("Agir",J17)</formula>
    </cfRule>
    <cfRule type="expression" dxfId="263" priority="6">
      <formula>FIND("Réagir",J17)</formula>
    </cfRule>
    <cfRule type="expression" dxfId="262" priority="7" stopIfTrue="1">
      <formula>ISTEXT(I17)</formula>
    </cfRule>
    <cfRule type="expression" dxfId="261" priority="8">
      <formula>FIND("Agir",J17)</formula>
    </cfRule>
    <cfRule type="expression" dxfId="260" priority="9">
      <formula>FIND("Réagir",J17)</formula>
    </cfRule>
    <cfRule type="expression" dxfId="259" priority="4865">
      <formula>FIND("Réagir",J17)</formula>
    </cfRule>
    <cfRule type="expression" dxfId="258" priority="4864">
      <formula>FIND("Agir",J17)</formula>
    </cfRule>
    <cfRule type="expression" dxfId="257" priority="3">
      <formula>FIND("Réagir",J17)</formula>
    </cfRule>
    <cfRule type="expression" dxfId="256" priority="2">
      <formula>FIND("Agir",J17)</formula>
    </cfRule>
  </conditionalFormatting>
  <conditionalFormatting sqref="I18">
    <cfRule type="expression" dxfId="255" priority="4615">
      <formula>FIND("Agir",J18)</formula>
    </cfRule>
    <cfRule type="expression" dxfId="254" priority="4616">
      <formula>FIND("Réagir",J18)</formula>
    </cfRule>
    <cfRule type="expression" dxfId="253" priority="4849">
      <formula>FIND("Agir",J18)</formula>
    </cfRule>
    <cfRule type="expression" dxfId="252" priority="4850">
      <formula>FIND("Réagir",J18)</formula>
    </cfRule>
  </conditionalFormatting>
  <conditionalFormatting sqref="I26">
    <cfRule type="expression" dxfId="251" priority="4572">
      <formula>FIND("Réagir",J26)</formula>
    </cfRule>
    <cfRule type="expression" dxfId="250" priority="4571">
      <formula>FIND("Agir",J26)</formula>
    </cfRule>
    <cfRule type="expression" dxfId="249" priority="4404">
      <formula>FIND("Réagir",J26)</formula>
    </cfRule>
    <cfRule type="expression" dxfId="248" priority="4403">
      <formula>FIND("Agir",J26)</formula>
    </cfRule>
  </conditionalFormatting>
  <conditionalFormatting sqref="I28:I35">
    <cfRule type="expression" dxfId="247" priority="4304">
      <formula>FIND("Réagir",J28)</formula>
    </cfRule>
    <cfRule type="expression" dxfId="246" priority="4303">
      <formula>FIND("Agir",J28)</formula>
    </cfRule>
  </conditionalFormatting>
  <conditionalFormatting sqref="I31:I35">
    <cfRule type="expression" dxfId="245" priority="4289">
      <formula>FIND("Réagir",J31)</formula>
    </cfRule>
    <cfRule type="expression" dxfId="244" priority="4288">
      <formula>FIND("Agir",J31)</formula>
    </cfRule>
  </conditionalFormatting>
  <conditionalFormatting sqref="I32:I35">
    <cfRule type="expression" dxfId="243" priority="4181">
      <formula>FIND("Agir",J32)</formula>
    </cfRule>
    <cfRule type="expression" dxfId="242" priority="4182">
      <formula>FIND("Réagir",J32)</formula>
    </cfRule>
  </conditionalFormatting>
  <conditionalFormatting sqref="I37:I41">
    <cfRule type="expression" dxfId="241" priority="4133" stopIfTrue="1">
      <formula>ISTEXT(I37)</formula>
    </cfRule>
    <cfRule type="expression" dxfId="240" priority="4135">
      <formula>FIND("Réagir",J37)</formula>
    </cfRule>
    <cfRule type="expression" dxfId="239" priority="4134">
      <formula>FIND("Agir",J37)</formula>
    </cfRule>
  </conditionalFormatting>
  <conditionalFormatting sqref="I39:I41">
    <cfRule type="expression" dxfId="238" priority="4150">
      <formula>FIND("Réagir",J39)</formula>
    </cfRule>
    <cfRule type="expression" dxfId="237" priority="4149">
      <formula>FIND("Agir",J39)</formula>
    </cfRule>
  </conditionalFormatting>
  <conditionalFormatting sqref="I40:I41">
    <cfRule type="expression" dxfId="236" priority="4145">
      <formula>FIND("Réagir",J40)</formula>
    </cfRule>
    <cfRule type="expression" dxfId="235" priority="4144">
      <formula>FIND("Agir",J40)</formula>
    </cfRule>
  </conditionalFormatting>
  <conditionalFormatting sqref="I41">
    <cfRule type="expression" dxfId="234" priority="4140">
      <formula>FIND("Réagir",J41)</formula>
    </cfRule>
    <cfRule type="expression" dxfId="233" priority="4139">
      <formula>FIND("Agir",J41)</formula>
    </cfRule>
  </conditionalFormatting>
  <conditionalFormatting sqref="I43:I49">
    <cfRule type="expression" dxfId="232" priority="4042">
      <formula>FIND("Réagir",J43)</formula>
    </cfRule>
    <cfRule type="expression" dxfId="231" priority="4041">
      <formula>FIND("Agir",J43)</formula>
    </cfRule>
    <cfRule type="expression" dxfId="230" priority="4040" stopIfTrue="1">
      <formula>ISTEXT(I43)</formula>
    </cfRule>
  </conditionalFormatting>
  <conditionalFormatting sqref="I45:I50">
    <cfRule type="expression" dxfId="229" priority="4046">
      <formula>FIND("Agir",J45)</formula>
    </cfRule>
    <cfRule type="expression" dxfId="228" priority="4047">
      <formula>FIND("Réagir",J45)</formula>
    </cfRule>
  </conditionalFormatting>
  <conditionalFormatting sqref="I46:I50">
    <cfRule type="expression" dxfId="227" priority="3676">
      <formula>FIND("Réagir",J46)</formula>
    </cfRule>
    <cfRule type="expression" dxfId="226" priority="3675">
      <formula>FIND("Agir",J46)</formula>
    </cfRule>
    <cfRule type="expression" dxfId="225" priority="3674" stopIfTrue="1">
      <formula>ISTEXT(I46)</formula>
    </cfRule>
  </conditionalFormatting>
  <conditionalFormatting sqref="I52:I57">
    <cfRule type="expression" dxfId="224" priority="3555">
      <formula>FIND("Agir",J52)</formula>
    </cfRule>
    <cfRule type="expression" dxfId="223" priority="3454">
      <formula>FIND("Réagir",J52)</formula>
    </cfRule>
    <cfRule type="expression" dxfId="222" priority="3554" stopIfTrue="1">
      <formula>ISTEXT(I52)</formula>
    </cfRule>
    <cfRule type="expression" dxfId="221" priority="3453">
      <formula>FIND("Agir",J52)</formula>
    </cfRule>
    <cfRule type="expression" dxfId="220" priority="3556">
      <formula>FIND("Réagir",J52)</formula>
    </cfRule>
  </conditionalFormatting>
  <conditionalFormatting sqref="I53:I57">
    <cfRule type="expression" dxfId="219" priority="3463">
      <formula>FIND("Agir",J53)</formula>
    </cfRule>
    <cfRule type="expression" dxfId="218" priority="3464">
      <formula>FIND("Réagir",J53)</formula>
    </cfRule>
  </conditionalFormatting>
  <conditionalFormatting sqref="I53:I58">
    <cfRule type="expression" dxfId="217" priority="3576">
      <formula>FIND("Réagir",J53)</formula>
    </cfRule>
    <cfRule type="expression" dxfId="216" priority="3575">
      <formula>FIND("Agir",J53)</formula>
    </cfRule>
  </conditionalFormatting>
  <conditionalFormatting sqref="I60">
    <cfRule type="expression" dxfId="215" priority="3398" stopIfTrue="1">
      <formula>ISTEXT(I60)</formula>
    </cfRule>
    <cfRule type="expression" dxfId="214" priority="3400">
      <formula>FIND("Réagir",J60)</formula>
    </cfRule>
    <cfRule type="expression" dxfId="213" priority="3399">
      <formula>FIND("Agir",J60)</formula>
    </cfRule>
  </conditionalFormatting>
  <conditionalFormatting sqref="I61:I62">
    <cfRule type="expression" dxfId="212" priority="3419">
      <formula>FIND("Agir",J61)</formula>
    </cfRule>
    <cfRule type="expression" dxfId="211" priority="3420">
      <formula>FIND("Réagir",J61)</formula>
    </cfRule>
  </conditionalFormatting>
  <conditionalFormatting sqref="I64:I72">
    <cfRule type="expression" dxfId="210" priority="3157">
      <formula>FIND("Réagir",J64)</formula>
    </cfRule>
    <cfRule type="expression" dxfId="209" priority="3156">
      <formula>FIND("Agir",J64)</formula>
    </cfRule>
  </conditionalFormatting>
  <conditionalFormatting sqref="I72">
    <cfRule type="expression" dxfId="208" priority="3049">
      <formula>FIND("Agir",J72)</formula>
    </cfRule>
    <cfRule type="expression" dxfId="207" priority="3050">
      <formula>FIND("Réagir",J72)</formula>
    </cfRule>
    <cfRule type="expression" dxfId="206" priority="3152">
      <formula>FIND("Réagir",J72)</formula>
    </cfRule>
    <cfRule type="expression" dxfId="205" priority="3150" stopIfTrue="1">
      <formula>ISTEXT(I72)</formula>
    </cfRule>
    <cfRule type="expression" dxfId="204" priority="3151">
      <formula>FIND("Agir",J72)</formula>
    </cfRule>
  </conditionalFormatting>
  <conditionalFormatting sqref="I74:I81">
    <cfRule type="expression" dxfId="203" priority="5483">
      <formula>FIND("Agir",J74)</formula>
    </cfRule>
    <cfRule type="expression" dxfId="202" priority="2832" stopIfTrue="1">
      <formula>ISTEXT(I74)</formula>
    </cfRule>
    <cfRule type="expression" dxfId="201" priority="2833">
      <formula>FIND("Agir",J74)</formula>
    </cfRule>
    <cfRule type="expression" dxfId="200" priority="5484">
      <formula>FIND("Réagir",J74)</formula>
    </cfRule>
    <cfRule type="expression" dxfId="199" priority="2834">
      <formula>FIND("Réagir",J74)</formula>
    </cfRule>
  </conditionalFormatting>
  <conditionalFormatting sqref="I75:I81">
    <cfRule type="expression" dxfId="198" priority="2838">
      <formula>FIND("Agir",J75)</formula>
    </cfRule>
    <cfRule type="expression" dxfId="197" priority="2839">
      <formula>FIND("Réagir",J75)</formula>
    </cfRule>
  </conditionalFormatting>
  <conditionalFormatting sqref="I76">
    <cfRule type="expression" dxfId="196" priority="2457">
      <formula>FIND("Agir",J76)</formula>
    </cfRule>
    <cfRule type="expression" dxfId="195" priority="2468">
      <formula>FIND("Réagir",J76)</formula>
    </cfRule>
    <cfRule type="expression" dxfId="194" priority="2458">
      <formula>FIND("Réagir",J76)</formula>
    </cfRule>
    <cfRule type="expression" dxfId="193" priority="2467">
      <formula>FIND("Agir",J76)</formula>
    </cfRule>
  </conditionalFormatting>
  <conditionalFormatting sqref="I78:I81">
    <cfRule type="expression" dxfId="192" priority="2610">
      <formula>FIND("Réagir",J78)</formula>
    </cfRule>
    <cfRule type="expression" dxfId="191" priority="2609">
      <formula>FIND("Agir",J78)</formula>
    </cfRule>
  </conditionalFormatting>
  <conditionalFormatting sqref="I81">
    <cfRule type="expression" dxfId="190" priority="2752">
      <formula>FIND("Réagir",J81)</formula>
    </cfRule>
    <cfRule type="expression" dxfId="189" priority="2751">
      <formula>FIND("Agir",J81)</formula>
    </cfRule>
    <cfRule type="expression" dxfId="188" priority="2750" stopIfTrue="1">
      <formula>ISTEXT(I81)</formula>
    </cfRule>
    <cfRule type="expression" dxfId="187" priority="2738">
      <formula>FIND("Réagir",J81)</formula>
    </cfRule>
    <cfRule type="expression" dxfId="186" priority="2737">
      <formula>FIND("Agir",J81)</formula>
    </cfRule>
    <cfRule type="expression" dxfId="185" priority="2736" stopIfTrue="1">
      <formula>ISTEXT(I81)</formula>
    </cfRule>
  </conditionalFormatting>
  <conditionalFormatting sqref="I84:I85">
    <cfRule type="expression" dxfId="184" priority="2362">
      <formula>FIND("Réagir",J84)</formula>
    </cfRule>
    <cfRule type="expression" dxfId="183" priority="2419" stopIfTrue="1">
      <formula>ISTEXT(I84)</formula>
    </cfRule>
    <cfRule type="expression" dxfId="182" priority="2361">
      <formula>FIND("Agir",J84)</formula>
    </cfRule>
  </conditionalFormatting>
  <conditionalFormatting sqref="I84:I86">
    <cfRule type="expression" dxfId="181" priority="2420">
      <formula>FIND("Agir",J84)</formula>
    </cfRule>
    <cfRule type="expression" dxfId="180" priority="2421">
      <formula>FIND("Réagir",J84)</formula>
    </cfRule>
  </conditionalFormatting>
  <conditionalFormatting sqref="I89">
    <cfRule type="expression" dxfId="179" priority="2298">
      <formula>FIND("Réagir",J89)</formula>
    </cfRule>
    <cfRule type="expression" dxfId="178" priority="2297">
      <formula>FIND("Agir",J89)</formula>
    </cfRule>
    <cfRule type="expression" dxfId="177" priority="2296" stopIfTrue="1">
      <formula>ISTEXT(I89)</formula>
    </cfRule>
  </conditionalFormatting>
  <conditionalFormatting sqref="I98">
    <cfRule type="expression" dxfId="176" priority="2018">
      <formula>FIND("Réagir",J98)</formula>
    </cfRule>
    <cfRule type="expression" dxfId="175" priority="2017">
      <formula>FIND("Agir",J98)</formula>
    </cfRule>
    <cfRule type="expression" dxfId="174" priority="2016" stopIfTrue="1">
      <formula>ISTEXT(I98)</formula>
    </cfRule>
  </conditionalFormatting>
  <conditionalFormatting sqref="I100:I103">
    <cfRule type="expression" dxfId="173" priority="40">
      <formula>FIND("Agir",J100)</formula>
    </cfRule>
    <cfRule type="expression" dxfId="172" priority="41">
      <formula>FIND("Réagir",J100)</formula>
    </cfRule>
  </conditionalFormatting>
  <conditionalFormatting sqref="I105:I107">
    <cfRule type="expression" dxfId="171" priority="1197">
      <formula>FIND("Réagir",J105)</formula>
    </cfRule>
    <cfRule type="expression" dxfId="170" priority="1196">
      <formula>FIND("Agir",J105)</formula>
    </cfRule>
  </conditionalFormatting>
  <conditionalFormatting sqref="I5:J5 I7:J10 I12:J15 I17:J18 I20:J26 I28:J35 I37:J41 I43:J50 I52:J58 I60:J62 I64:J72 I74:J81 I83:J86 I88:J89 I91:J98 I100:J103 I105:J107 AG5 AX5 BB5 BG5:BM5 AG7:AG10 BB7:BB10 BG7:BM10 AG12:AG15 BB12:BB15 BG12:BM15 AG17:AG18 BB17:BB18 BG17:BM18 AG20:AG26 BB20:BB26 BG20:BM26 AG28:AG35 BB28:BB35 BG28:BM35 AG37:AG41 BB37:BB41 BG37:BM41 AG43:AG50 BB43:BB50 BG43:BM50 AG52:AG58 BB52:BB58 BG52:BM58 AG60:AG62 BB60:BB62 BG60:BM62 AG64:AG72 BB64:BB72 BG64:BM72 AG74:AG81 BB74:BB81 BG74:BM81 AG83:AG86 BB83:BB86 BG83:BM86 AG88:AG89 BB88:BB89 BG88:BM89 AG91:AG98 BB91:BB98 BG91:BM98 AG100:AG103 BB100:BB103 BG100:BM103 AG105:AG107 BB105:BB107 BG105:BM107 AA5 AA7:AA10 AA12:AA15 AA17:AA18 AA20:AA26 AA28:AA35 AA37:AA41 AA43:AA50 AA52:AA58 AA60:AA62 AA64:AA72 AA83:AA86 AA88:AA89 AA91:AA98 AA100:AA103 AA105:AA107 AX17:AX18 AX100:AX103 AA74:AA81 AX7:AX10 AX12:AX15 AX20:AX26 AX28:AX35 AX37:AX41 AX43:AX50 AX52:AX58 AX60:AX62 AX64:AX72 AX74:AX81 AX105:AX107 BH1:BH2 I3:J3 AA3 AG3:AN3 AX3 BB3 BG3:BM3">
    <cfRule type="containsText" dxfId="169" priority="5513" stopIfTrue="1" operator="containsText" text="Première">
      <formula>NOT(ISERROR(SEARCH("Première",I1)))</formula>
    </cfRule>
  </conditionalFormatting>
  <conditionalFormatting sqref="J5 J7:J10 J12:J15 J17:J18 J20:J26 J28:J35 J37:J41 J43:J50 J52:J58 J60:J62 J64:J72 J74:J81 J83:J86 J88:J89 J91:J98 J100:J103 J105:J107">
    <cfRule type="containsText" dxfId="168" priority="5468" stopIfTrue="1" operator="containsText" text="Non Prioritaire">
      <formula>NOT(ISERROR(SEARCH("Non Prioritaire",J5)))</formula>
    </cfRule>
    <cfRule type="containsText" dxfId="167" priority="5466" stopIfTrue="1" operator="containsText" text="Non pertinent">
      <formula>NOT(ISERROR(SEARCH("Non pertinent",J5)))</formula>
    </cfRule>
    <cfRule type="containsText" dxfId="166" priority="5465" operator="containsText" text="Intervention prioritaire">
      <formula>NOT(ISERROR(SEARCH("Intervention prioritaire",J5)))</formula>
    </cfRule>
    <cfRule type="containsText" dxfId="165" priority="5470" stopIfTrue="1" operator="containsText" text="moyen">
      <formula>NOT(ISERROR(SEARCH("moyen",J5)))</formula>
    </cfRule>
    <cfRule type="containsText" dxfId="164" priority="5469" stopIfTrue="1" operator="containsText" text="Urgent">
      <formula>NOT(ISERROR(SEARCH("Urgent",J5)))</formula>
    </cfRule>
    <cfRule type="containsText" dxfId="163" priority="5471" stopIfTrue="1" operator="containsText" text="long">
      <formula>NOT(ISERROR(SEARCH("long",J5)))</formula>
    </cfRule>
    <cfRule type="containsText" dxfId="162" priority="5505" stopIfTrue="1" operator="containsText" text="Non">
      <formula>NOT(ISERROR(SEARCH("Non",J5)))</formula>
    </cfRule>
    <cfRule type="containsText" dxfId="161" priority="5467" stopIfTrue="1" operator="containsText" text="consolidation">
      <formula>NOT(ISERROR(SEARCH("consolidation",J5)))</formula>
    </cfRule>
  </conditionalFormatting>
  <conditionalFormatting sqref="AA5 AA7:AA10 AA12:AA15 AA17:AA18 AA20:AA26 AA28:AA35 AA37:AA41 AA43:AA50 AA52:AA58 AA60:AA62 AA64:AA72 AA83:AA86 AA88:AA89 AA91:AA98 AA100:AA103 AA105:AA107">
    <cfRule type="expression" dxfId="160" priority="5409">
      <formula>FIND("Agir",BG5)</formula>
    </cfRule>
    <cfRule type="expression" dxfId="159" priority="5410">
      <formula>FIND("Réagir",BG5)</formula>
    </cfRule>
  </conditionalFormatting>
  <conditionalFormatting sqref="AA12:AA15 AA5 AA7:AA10 AA17:AA18 AA20:AA26 AA28:AA35 AA37:AA41 AA43:AA50 AA52:AA58 AA60:AA62 AA64:AA72 AA83:AA86 AA88:AA89 AA91:AA98 AA100:AA103 AA105:AA107">
    <cfRule type="expression" dxfId="158" priority="5408" stopIfTrue="1">
      <formula>ISTEXT(AA5)</formula>
    </cfRule>
  </conditionalFormatting>
  <conditionalFormatting sqref="AA15">
    <cfRule type="expression" dxfId="157" priority="4902">
      <formula>FIND("Réagir",BG15)</formula>
    </cfRule>
    <cfRule type="expression" dxfId="156" priority="4901">
      <formula>FIND("Agir",BG15)</formula>
    </cfRule>
    <cfRule type="expression" dxfId="155" priority="4900" stopIfTrue="1">
      <formula>ISTEXT(AA15)</formula>
    </cfRule>
  </conditionalFormatting>
  <conditionalFormatting sqref="AA74:AA81">
    <cfRule type="expression" dxfId="154" priority="2702" stopIfTrue="1">
      <formula>ISTEXT(AA74)</formula>
    </cfRule>
    <cfRule type="expression" dxfId="153" priority="2703">
      <formula>FIND("Agir",BG74)</formula>
    </cfRule>
    <cfRule type="expression" dxfId="152" priority="2704">
      <formula>FIND("Réagir",BG74)</formula>
    </cfRule>
  </conditionalFormatting>
  <conditionalFormatting sqref="AG5 AX5 BB5 BG5 AG7:AG10 BB7:BB10 BG7:BG10 AG12:AG15 BB12:BB15 BG12:BG15 AG17:AG18 BB17:BB18 BG17:BG18 AG20:AG26 BB20:BB26 BG20:BG26 AG28:AG35 BB28:BB35 BG28:BG35 AG37:AG41 BB37:BB41 BG37:BG41 AG43:AG50 BB43:BB50 BG43:BG50 AG52:AG58 BB52:BB58 BG52:BG58 AG60:AG62 BB60:BB62 BG60:BG62 AG64:AG72 BB64:BB72 BG64:BG72 AG74:AG81 BB74:BB81 BG74:BG81 AG83:AG86 BB83:BB86 BG83:BG86 AG88:AG89 BB88:BB89 BG88:BG89 AG91:AG98 BB91:BB98 BG91:BG98 AG100:AG103 BB100:BB103 BG100:BG103 AG105:AG107 BB105:BB107 BG105:BG107 BI5:BM5 BI7:BM10 BI12:BM15 BI17:BM18 BI20:BM26 BI28:BM35 BI37:BM41 BI43:BM50 BI52:BM58 BI60:BM62 BI64:BM72 BI74:BM81 BI83:BM86 BI88:BM89 BI91:BM98 BI100:BM103 BI105:BM107">
    <cfRule type="expression" dxfId="151" priority="5441">
      <formula>FIND("Agir",#REF!)</formula>
    </cfRule>
  </conditionalFormatting>
  <conditionalFormatting sqref="AG5 AX5 BB5 BG5 AG7:AG10 BB7:BB10 BG7:BG10 AG12:AG15 BB12:BB15 BG12:BG15 AG17:AG18 BB17:BB18 BG17:BG18 AG20:AG26 BB20:BB26 BG20:BG26 AG28:AG35 BB28:BB35 BG28:BG35 AG37:AG41 BB37:BB41 BG37:BG41 AG43:AG50 BB43:BB50 BG43:BG50 AG52:AG58 BB52:BB58 BG52:BG58 AG60:AG62 BB60:BB62 BG60:BG62 AG64:AG72 BB64:BB72 BG64:BG72 AG74:AG81 BB74:BB81 BG74:BG81 AG83:AG86 BB83:BB86 BG83:BG86 AG88:AG89 BB88:BB89 BG88:BG89 AG91:AG98 BB91:BB98 BG91:BG98 AG100:AG103 BB100:BB103 BG100:BG103 AG105:AG107 BB105:BB107 BG105:BG107">
    <cfRule type="expression" dxfId="150" priority="5442">
      <formula>FIND("Réagir",#REF!)</formula>
    </cfRule>
  </conditionalFormatting>
  <conditionalFormatting sqref="AG5 BG5:BH5 AG7:AG10 BG7:BH10 AG12:AG15 BG12:BH15 AG17:AG18 AX17:AX18 BG17:BH18 AG20:AG26 BG20:BH26 AG28:AG35 BG28:BH35 AG37:AG41 BG37:BH41 AG43:AG50 BG43:BH50 AG52:AG58 BG52:BH58 AG60:AG62 BG60:BH62 AG64:AG72 BG64:BH72 AG74:AG81 BG74:BH81 AG83:AG86 BG83:BH86 AG88:AG89 BG88:BH89 AG91:AG98 BG91:BH98 AG100:AG103 AX100:AX103 BG100:BH103 AG105:AG107 BG105:BH107">
    <cfRule type="expression" dxfId="149" priority="5400">
      <formula>FIND("Agir",#REF!)</formula>
    </cfRule>
  </conditionalFormatting>
  <conditionalFormatting sqref="AG5 BG5:BM5 AG7:AG10 BG7:BM10 AG12:AG15 BG12:BM15 AG17:AG18 AX17:AX18 BG17:BM18 AG20:AG26 BG20:BM26 AG28:AG35 BG28:BM35 AG37:AG41 BG37:BM41 AG43:AG50 BG43:BM50 AG52:AG58 BG52:BM58 AG60:AG62 BG60:BM62 AG64:AG72 BG64:BM72 AG74:AG81 BG74:BM81 AG83:AG86 BG83:BM86 AG88:AG89 BG88:BM89 AG91:AG98 BG91:BM98 AG100:AG103 AX100:AX103 BG100:BM103 AG105:AG107 BG105:BM107">
    <cfRule type="expression" dxfId="148" priority="5401">
      <formula>FIND("Réagir",#REF!)</formula>
    </cfRule>
  </conditionalFormatting>
  <conditionalFormatting sqref="AX5 BB5 BG5 BB7:BB10 BG7:BG10 BB12:BB15 BG12:BG15 BB17:BB18 BG17:BG18 BB20:BB26 BG20:BG26 BB28:BB35 BG28:BG35 BB37:BB41 BG37:BG41 BB43:BB50 BG43:BG50 BB52:BB58 BG52:BG58 BB60:BB62 BG60:BG62 BB64:BB72 BG64:BG72 BB74:BB81 BG74:BG81 BB83:BB86 BG83:BG86 BB88:BB89 BG88:BG89 BB91:BB98 BG91:BG98 BB100:BB103 BG100:BG103 BB105:BB107 BG105:BG107 AG5 AG7:AG10 AG12:AG15 AG17:AG18 AG20:AG26 AG28:AG35 AG37:AG41 AG43:AG50 AG52:AG58 AG60:AG62 AG64:AG72 AG74:AG81 AG83:AG86 AG88:AG89 AG91:AG98 AG100:AG103 AG105:AG107">
    <cfRule type="expression" dxfId="147" priority="5440" stopIfTrue="1">
      <formula>ISTEXT(AG5)</formula>
    </cfRule>
  </conditionalFormatting>
  <conditionalFormatting sqref="AX5 BB5 BG5 BB7:BB10 BG7:BG10 BB12:BB15 BG12:BG15 BB17:BB18 BG17:BG18 BB20:BB26 BG20:BG26 BB28:BB35 BG28:BG35 BB37:BB41 BG37:BG41 BB43:BB50 BG43:BG50 BB52:BB58 BG52:BG58 BB60:BB62 BG60:BG62 BB64:BB72 BG64:BG72 BB74:BB81 BG74:BG81 BB83:BB86 BG83:BG86 BB88:BB89 BG88:BG89 BB91:BB98 BG91:BG98 BB100:BB103 BG100:BG103 BB105:BB107 BG105:BG107">
    <cfRule type="expression" dxfId="146" priority="5439">
      <formula>FIND("Réagir",#REF!)</formula>
    </cfRule>
    <cfRule type="expression" dxfId="145" priority="5438">
      <formula>FIND("Agir",#REF!)</formula>
    </cfRule>
  </conditionalFormatting>
  <conditionalFormatting sqref="AX7">
    <cfRule type="expression" dxfId="144" priority="57" stopIfTrue="1">
      <formula>ISTEXT(AX7)</formula>
    </cfRule>
    <cfRule type="expression" dxfId="143" priority="58">
      <formula>FIND("Agir",#REF!)</formula>
    </cfRule>
    <cfRule type="expression" dxfId="142" priority="59">
      <formula>FIND("Réagir",#REF!)</formula>
    </cfRule>
  </conditionalFormatting>
  <conditionalFormatting sqref="AX7:AX8">
    <cfRule type="expression" dxfId="141" priority="51" stopIfTrue="1">
      <formula>ISTEXT(AX7)</formula>
    </cfRule>
    <cfRule type="expression" dxfId="140" priority="52">
      <formula>FIND("Agir",#REF!)</formula>
    </cfRule>
    <cfRule type="expression" dxfId="139" priority="53">
      <formula>FIND("Réagir",#REF!)</formula>
    </cfRule>
  </conditionalFormatting>
  <conditionalFormatting sqref="AX7:AX10 AX12:AX15 AX20:AX26 AX28:AX35 AX37:AX41 AX43:AX50 AX52:AX58 AX60:AX62 AX64:AX72 AX74:AX81 AX105:AX107">
    <cfRule type="expression" dxfId="138" priority="309">
      <formula>FIND("Agir",#REF!)</formula>
    </cfRule>
    <cfRule type="expression" dxfId="137" priority="310">
      <formula>FIND("Réagir",#REF!)</formula>
    </cfRule>
  </conditionalFormatting>
  <conditionalFormatting sqref="AX8:AX9">
    <cfRule type="expression" dxfId="136" priority="46">
      <formula>FIND("Agir",#REF!)</formula>
    </cfRule>
    <cfRule type="expression" dxfId="135" priority="47">
      <formula>FIND("Réagir",#REF!)</formula>
    </cfRule>
    <cfRule type="expression" dxfId="134" priority="45" stopIfTrue="1">
      <formula>ISTEXT(AX8)</formula>
    </cfRule>
  </conditionalFormatting>
  <conditionalFormatting sqref="AX9">
    <cfRule type="expression" dxfId="133" priority="44">
      <formula>FIND("Réagir",#REF!)</formula>
    </cfRule>
    <cfRule type="expression" dxfId="132" priority="43">
      <formula>FIND("Agir",#REF!)</formula>
    </cfRule>
    <cfRule type="expression" dxfId="131" priority="42" stopIfTrue="1">
      <formula>ISTEXT(AX9)</formula>
    </cfRule>
  </conditionalFormatting>
  <conditionalFormatting sqref="AX12:AX15 AX20:AX26 AX28:AX35 AX37:AX41 AX43:AX50 AX52:AX58 AX7:AX10 AX60:AX62 AX64:AX72 AX74:AX81 AX105:AX107">
    <cfRule type="expression" dxfId="130" priority="308" stopIfTrue="1">
      <formula>ISTEXT(AX7)</formula>
    </cfRule>
  </conditionalFormatting>
  <conditionalFormatting sqref="AX12:AX15 AX20:AX26 AX28:AX35 AX37:AX41 AX43:AX50 AX52:AX58 AX100:AX103">
    <cfRule type="expression" dxfId="129" priority="297">
      <formula>FIND("Agir",#REF!)</formula>
    </cfRule>
    <cfRule type="expression" dxfId="128" priority="298">
      <formula>FIND("Réagir",#REF!)</formula>
    </cfRule>
    <cfRule type="expression" dxfId="127" priority="296" stopIfTrue="1">
      <formula>ISTEXT(AX12)</formula>
    </cfRule>
  </conditionalFormatting>
  <conditionalFormatting sqref="AX83:AX86">
    <cfRule type="containsText" dxfId="126" priority="214" stopIfTrue="1" operator="containsText" text="Terme">
      <formula>NOT(ISERROR(SEARCH("Terme",AX83)))</formula>
    </cfRule>
    <cfRule type="containsText" dxfId="125" priority="212" stopIfTrue="1" operator="containsText" text="Première">
      <formula>NOT(ISERROR(SEARCH("Première",AX83)))</formula>
    </cfRule>
    <cfRule type="expression" dxfId="124" priority="211">
      <formula>FIND("Réagir",#REF!)</formula>
    </cfRule>
    <cfRule type="expression" dxfId="123" priority="210">
      <formula>FIND("Agir",#REF!)</formula>
    </cfRule>
    <cfRule type="expression" dxfId="122" priority="209" stopIfTrue="1">
      <formula>ISTEXT(AX83)</formula>
    </cfRule>
    <cfRule type="expression" dxfId="121" priority="208">
      <formula>FIND("Réagir",#REF!)</formula>
    </cfRule>
    <cfRule type="expression" dxfId="120" priority="207">
      <formula>FIND("Agir",#REF!)</formula>
    </cfRule>
    <cfRule type="expression" dxfId="119" priority="206" stopIfTrue="1">
      <formula>ISTEXT(AX83)</formula>
    </cfRule>
    <cfRule type="containsText" dxfId="118" priority="213" stopIfTrue="1" operator="containsText" text="Seconde">
      <formula>NOT(ISERROR(SEARCH("Seconde",AX83)))</formula>
    </cfRule>
  </conditionalFormatting>
  <conditionalFormatting sqref="AX88:AX89">
    <cfRule type="containsText" dxfId="117" priority="205" stopIfTrue="1" operator="containsText" text="Terme">
      <formula>NOT(ISERROR(SEARCH("Terme",AX88)))</formula>
    </cfRule>
    <cfRule type="containsText" dxfId="116" priority="204" stopIfTrue="1" operator="containsText" text="Seconde">
      <formula>NOT(ISERROR(SEARCH("Seconde",AX88)))</formula>
    </cfRule>
    <cfRule type="expression" dxfId="115" priority="201">
      <formula>FIND("Agir",#REF!)</formula>
    </cfRule>
    <cfRule type="expression" dxfId="114" priority="202">
      <formula>FIND("Réagir",#REF!)</formula>
    </cfRule>
    <cfRule type="expression" dxfId="113" priority="200" stopIfTrue="1">
      <formula>ISTEXT(AX88)</formula>
    </cfRule>
    <cfRule type="expression" dxfId="112" priority="199">
      <formula>FIND("Réagir",#REF!)</formula>
    </cfRule>
    <cfRule type="containsText" dxfId="111" priority="203" stopIfTrue="1" operator="containsText" text="Première">
      <formula>NOT(ISERROR(SEARCH("Première",AX88)))</formula>
    </cfRule>
    <cfRule type="expression" dxfId="110" priority="198">
      <formula>FIND("Agir",#REF!)</formula>
    </cfRule>
    <cfRule type="expression" dxfId="109" priority="197" stopIfTrue="1">
      <formula>ISTEXT(AX88)</formula>
    </cfRule>
  </conditionalFormatting>
  <conditionalFormatting sqref="AX91:AX98">
    <cfRule type="expression" dxfId="108" priority="188" stopIfTrue="1">
      <formula>ISTEXT(AX91)</formula>
    </cfRule>
    <cfRule type="expression" dxfId="107" priority="189">
      <formula>FIND("Agir",#REF!)</formula>
    </cfRule>
    <cfRule type="containsText" dxfId="106" priority="196" stopIfTrue="1" operator="containsText" text="Terme">
      <formula>NOT(ISERROR(SEARCH("Terme",AX91)))</formula>
    </cfRule>
    <cfRule type="containsText" dxfId="105" priority="195" stopIfTrue="1" operator="containsText" text="Seconde">
      <formula>NOT(ISERROR(SEARCH("Seconde",AX91)))</formula>
    </cfRule>
    <cfRule type="containsText" dxfId="104" priority="194" stopIfTrue="1" operator="containsText" text="Première">
      <formula>NOT(ISERROR(SEARCH("Première",AX91)))</formula>
    </cfRule>
    <cfRule type="expression" dxfId="103" priority="193">
      <formula>FIND("Réagir",#REF!)</formula>
    </cfRule>
    <cfRule type="expression" dxfId="102" priority="192">
      <formula>FIND("Agir",#REF!)</formula>
    </cfRule>
    <cfRule type="expression" dxfId="101" priority="191" stopIfTrue="1">
      <formula>ISTEXT(AX91)</formula>
    </cfRule>
    <cfRule type="expression" dxfId="100" priority="190">
      <formula>FIND("Réagir",#REF!)</formula>
    </cfRule>
  </conditionalFormatting>
  <conditionalFormatting sqref="AX100:AX103 AG5 BG5:BM5 AG7:AG10 BG7:BM10 AG12:AG15 BG12:BM15 AG17:AG18 AX17:AX18 BG17:BM18 AG20:AG26 BG20:BM26 AG28:AG35 BG28:BM35 AG37:AG41 BG37:BM41 AG43:AG50 BG43:BM50 AG52:AG58 BG52:BM58 AG60:AG62 BG60:BM62 AG64:AG72 BG64:BM72 AG74:AG81 BG74:BM81 AG83:AG86 BG83:BM86 AG88:AG89 BG88:BM89 AG91:AG98 BG91:BM98 AG100:AG103 BG100:BM103 AG105:AG107 BG105:BM107">
    <cfRule type="expression" dxfId="99" priority="5399" stopIfTrue="1">
      <formula>ISTEXT(AG5)</formula>
    </cfRule>
  </conditionalFormatting>
  <conditionalFormatting sqref="BB5 BB7:BB10 BB12:BB15 BB17:BB18 BB20:BB26 BB28:BB35 BB37:BB41 BB43:BB50 BB52:BB58 BB60:BB62 BB64:BB72 BB74:BB80 BB83:BB86 BB88:BB89 BB91:BB98 BB100:BB103 BB105:BB107">
    <cfRule type="expression" dxfId="98" priority="5433">
      <formula>FIND("Agir",BG5)</formula>
    </cfRule>
    <cfRule type="expression" dxfId="97" priority="5434">
      <formula>FIND("Réagir",BG5)</formula>
    </cfRule>
  </conditionalFormatting>
  <conditionalFormatting sqref="BB5 BB7:BB10 BB12:BB15 BB17:BB18 BB20:BB26 BB28:BB35 BB37:BB41 BB43:BB50 BB52:BB58 BB60:BB62 BB64:BB72 BB74:BB81 BB83:BB86 BB88:BB89 BB91:BB98 BB100:BB103 BB105:BB107 BG5 BG7:BG10 BG12:BG15 BG17:BG18 BG20:BG26 BG28:BG35 BG37:BG41 BG43:BG50 BG52:BG58 BG60:BG62 BG64:BG72 BG74:BG81 BG83:BG86 BG88:BG89 BG91:BG98 BG100:BG103 BG105:BG107 AX5">
    <cfRule type="expression" dxfId="96" priority="5437" stopIfTrue="1">
      <formula>ISTEXT(AX5)</formula>
    </cfRule>
  </conditionalFormatting>
  <conditionalFormatting sqref="BB5">
    <cfRule type="expression" dxfId="95" priority="5176">
      <formula>FIND("Réagir",BG5)</formula>
    </cfRule>
    <cfRule type="expression" dxfId="94" priority="5175">
      <formula>FIND("Agir",BG5)</formula>
    </cfRule>
    <cfRule type="expression" dxfId="93" priority="5174" stopIfTrue="1">
      <formula>ISTEXT(BB5)</formula>
    </cfRule>
  </conditionalFormatting>
  <conditionalFormatting sqref="BB7:BB10 BB5 BB12:BB15 BB17:BB18 BB20:BB26 BB28:BB35 BB37:BB41 BB43:BB50 BB52:BB58 BB60:BB62 BB64:BB72 BB74:BB80 BB83:BB86 BB88:BB89 BB91:BB98 BB105:BB107 BB100:BB103">
    <cfRule type="expression" dxfId="92" priority="5432" stopIfTrue="1">
      <formula>ISTEXT(BB5)</formula>
    </cfRule>
  </conditionalFormatting>
  <conditionalFormatting sqref="BB7:BB10">
    <cfRule type="expression" dxfId="91" priority="5284">
      <formula>FIND("Réagir",BG7)</formula>
    </cfRule>
    <cfRule type="expression" dxfId="90" priority="5283">
      <formula>FIND("Agir",BG7)</formula>
    </cfRule>
    <cfRule type="expression" dxfId="89" priority="5282" stopIfTrue="1">
      <formula>ISTEXT(BB7)</formula>
    </cfRule>
  </conditionalFormatting>
  <conditionalFormatting sqref="BB12">
    <cfRule type="expression" dxfId="88" priority="4951" stopIfTrue="1">
      <formula>ISTEXT(BB12)</formula>
    </cfRule>
    <cfRule type="expression" dxfId="87" priority="4952">
      <formula>FIND("Agir",BG12)</formula>
    </cfRule>
    <cfRule type="expression" dxfId="86" priority="4953">
      <formula>FIND("Réagir",BG12)</formula>
    </cfRule>
  </conditionalFormatting>
  <conditionalFormatting sqref="BB12:BB14">
    <cfRule type="expression" dxfId="85" priority="5055">
      <formula>FIND("Agir",BG12)</formula>
    </cfRule>
    <cfRule type="expression" dxfId="84" priority="5056">
      <formula>FIND("Réagir",BG12)</formula>
    </cfRule>
    <cfRule type="expression" dxfId="83" priority="5054" stopIfTrue="1">
      <formula>ISTEXT(BB12)</formula>
    </cfRule>
  </conditionalFormatting>
  <conditionalFormatting sqref="BB15">
    <cfRule type="expression" dxfId="82" priority="4907">
      <formula>FIND("Agir",BG15)</formula>
    </cfRule>
    <cfRule type="expression" dxfId="81" priority="4903" stopIfTrue="1">
      <formula>ISTEXT(BB15)</formula>
    </cfRule>
    <cfRule type="expression" dxfId="80" priority="4904">
      <formula>FIND("Agir",BG15)</formula>
    </cfRule>
    <cfRule type="expression" dxfId="79" priority="4905">
      <formula>FIND("Réagir",BG15)</formula>
    </cfRule>
    <cfRule type="expression" dxfId="78" priority="4906" stopIfTrue="1">
      <formula>ISTEXT(BB15)</formula>
    </cfRule>
    <cfRule type="expression" dxfId="77" priority="4908">
      <formula>FIND("Réagir",BG15)</formula>
    </cfRule>
  </conditionalFormatting>
  <conditionalFormatting sqref="BB17:BB18">
    <cfRule type="expression" dxfId="76" priority="4783" stopIfTrue="1">
      <formula>ISTEXT(BB17)</formula>
    </cfRule>
    <cfRule type="expression" dxfId="75" priority="4784">
      <formula>FIND("Agir",BG17)</formula>
    </cfRule>
    <cfRule type="expression" dxfId="74" priority="4785">
      <formula>FIND("Réagir",BG17)</formula>
    </cfRule>
  </conditionalFormatting>
  <conditionalFormatting sqref="BB18">
    <cfRule type="expression" dxfId="73" priority="4609">
      <formula>FIND("Réagir",BG18)</formula>
    </cfRule>
    <cfRule type="expression" dxfId="72" priority="4608">
      <formula>FIND("Agir",BG18)</formula>
    </cfRule>
    <cfRule type="expression" dxfId="71" priority="4607" stopIfTrue="1">
      <formula>ISTEXT(BB18)</formula>
    </cfRule>
  </conditionalFormatting>
  <conditionalFormatting sqref="BB26">
    <cfRule type="expression" dxfId="70" priority="4503">
      <formula>FIND("Réagir",BG26)</formula>
    </cfRule>
    <cfRule type="expression" dxfId="69" priority="4502">
      <formula>FIND("Agir",BG26)</formula>
    </cfRule>
    <cfRule type="expression" dxfId="68" priority="4501" stopIfTrue="1">
      <formula>ISTEXT(BB26)</formula>
    </cfRule>
    <cfRule type="expression" dxfId="67" priority="4397">
      <formula>FIND("Réagir",BG26)</formula>
    </cfRule>
    <cfRule type="expression" dxfId="66" priority="4396">
      <formula>FIND("Agir",BG26)</formula>
    </cfRule>
    <cfRule type="expression" dxfId="65" priority="4395" stopIfTrue="1">
      <formula>ISTEXT(BB26)</formula>
    </cfRule>
  </conditionalFormatting>
  <conditionalFormatting sqref="BB28:BB35">
    <cfRule type="expression" dxfId="64" priority="4222">
      <formula>FIND("Réagir",BG28)</formula>
    </cfRule>
    <cfRule type="expression" dxfId="63" priority="4221">
      <formula>FIND("Agir",BG28)</formula>
    </cfRule>
    <cfRule type="expression" dxfId="62" priority="4220" stopIfTrue="1">
      <formula>ISTEXT(BB28)</formula>
    </cfRule>
  </conditionalFormatting>
  <conditionalFormatting sqref="BB32:BB35">
    <cfRule type="expression" dxfId="61" priority="4175">
      <formula>FIND("Réagir",BG32)</formula>
    </cfRule>
    <cfRule type="expression" dxfId="60" priority="4173" stopIfTrue="1">
      <formula>ISTEXT(BB32)</formula>
    </cfRule>
    <cfRule type="expression" dxfId="59" priority="4174">
      <formula>FIND("Agir",BG32)</formula>
    </cfRule>
  </conditionalFormatting>
  <conditionalFormatting sqref="BB37:BB41">
    <cfRule type="expression" dxfId="58" priority="4095">
      <formula>FIND("Réagir",BG37)</formula>
    </cfRule>
    <cfRule type="expression" dxfId="57" priority="4094">
      <formula>FIND("Agir",BG37)</formula>
    </cfRule>
    <cfRule type="expression" dxfId="56" priority="4093" stopIfTrue="1">
      <formula>ISTEXT(BB37)</formula>
    </cfRule>
  </conditionalFormatting>
  <conditionalFormatting sqref="BB43:BB50">
    <cfRule type="expression" dxfId="55" priority="3979" stopIfTrue="1">
      <formula>ISTEXT(BB43)</formula>
    </cfRule>
    <cfRule type="expression" dxfId="54" priority="3980">
      <formula>FIND("Agir",BG43)</formula>
    </cfRule>
    <cfRule type="expression" dxfId="53" priority="3981">
      <formula>FIND("Réagir",BG43)</formula>
    </cfRule>
  </conditionalFormatting>
  <conditionalFormatting sqref="BB46:BB50">
    <cfRule type="expression" dxfId="52" priority="3669">
      <formula>FIND("Réagir",BG46)</formula>
    </cfRule>
    <cfRule type="expression" dxfId="51" priority="3667" stopIfTrue="1">
      <formula>ISTEXT(BB46)</formula>
    </cfRule>
    <cfRule type="expression" dxfId="50" priority="3668">
      <formula>FIND("Agir",BG46)</formula>
    </cfRule>
  </conditionalFormatting>
  <conditionalFormatting sqref="BB52:BB57">
    <cfRule type="expression" dxfId="49" priority="3445" stopIfTrue="1">
      <formula>ISTEXT(BB52)</formula>
    </cfRule>
    <cfRule type="expression" dxfId="48" priority="3447">
      <formula>FIND("Réagir",BG52)</formula>
    </cfRule>
    <cfRule type="expression" dxfId="47" priority="3446">
      <formula>FIND("Agir",BG52)</formula>
    </cfRule>
  </conditionalFormatting>
  <conditionalFormatting sqref="BB52:BB58">
    <cfRule type="expression" dxfId="46" priority="3495">
      <formula>FIND("Réagir",BG52)</formula>
    </cfRule>
    <cfRule type="expression" dxfId="45" priority="3494">
      <formula>FIND("Agir",BG52)</formula>
    </cfRule>
    <cfRule type="expression" dxfId="44" priority="3493" stopIfTrue="1">
      <formula>ISTEXT(BB52)</formula>
    </cfRule>
  </conditionalFormatting>
  <conditionalFormatting sqref="BB60:BB62">
    <cfRule type="expression" dxfId="43" priority="3337" stopIfTrue="1">
      <formula>ISTEXT(BB60)</formula>
    </cfRule>
    <cfRule type="expression" dxfId="42" priority="3338">
      <formula>FIND("Agir",BG60)</formula>
    </cfRule>
    <cfRule type="expression" dxfId="41" priority="3339">
      <formula>FIND("Réagir",BG60)</formula>
    </cfRule>
  </conditionalFormatting>
  <conditionalFormatting sqref="BB64:BB72">
    <cfRule type="expression" dxfId="40" priority="3082">
      <formula>FIND("Agir",BG64)</formula>
    </cfRule>
    <cfRule type="expression" dxfId="39" priority="3081" stopIfTrue="1">
      <formula>ISTEXT(BB64)</formula>
    </cfRule>
    <cfRule type="expression" dxfId="38" priority="3083">
      <formula>FIND("Réagir",BG64)</formula>
    </cfRule>
  </conditionalFormatting>
  <conditionalFormatting sqref="BB72">
    <cfRule type="expression" dxfId="37" priority="3043">
      <formula>FIND("Réagir",BG72)</formula>
    </cfRule>
    <cfRule type="expression" dxfId="36" priority="3042">
      <formula>FIND("Agir",BG72)</formula>
    </cfRule>
    <cfRule type="expression" dxfId="35" priority="3041" stopIfTrue="1">
      <formula>ISTEXT(BB72)</formula>
    </cfRule>
  </conditionalFormatting>
  <conditionalFormatting sqref="BB74">
    <cfRule type="expression" dxfId="34" priority="2771" stopIfTrue="1">
      <formula>ISTEXT(BB74)</formula>
    </cfRule>
    <cfRule type="expression" dxfId="33" priority="2773">
      <formula>FIND("Réagir",BG74)</formula>
    </cfRule>
    <cfRule type="expression" dxfId="32" priority="2772">
      <formula>FIND("Agir",BG74)</formula>
    </cfRule>
  </conditionalFormatting>
  <conditionalFormatting sqref="BB74:BB80">
    <cfRule type="expression" dxfId="31" priority="2775">
      <formula>FIND("Agir",BG74)</formula>
    </cfRule>
    <cfRule type="expression" dxfId="30" priority="2774" stopIfTrue="1">
      <formula>ISTEXT(BB74)</formula>
    </cfRule>
    <cfRule type="expression" dxfId="29" priority="2776">
      <formula>FIND("Réagir",BG74)</formula>
    </cfRule>
  </conditionalFormatting>
  <conditionalFormatting sqref="BB76">
    <cfRule type="expression" dxfId="28" priority="2450">
      <formula>FIND("Agir",BG76)</formula>
    </cfRule>
    <cfRule type="expression" dxfId="27" priority="2451">
      <formula>FIND("Réagir",BG76)</formula>
    </cfRule>
    <cfRule type="expression" dxfId="26" priority="2459" stopIfTrue="1">
      <formula>ISTEXT(BB76)</formula>
    </cfRule>
    <cfRule type="expression" dxfId="25" priority="2460">
      <formula>FIND("Agir",BG76)</formula>
    </cfRule>
    <cfRule type="expression" dxfId="24" priority="2461">
      <formula>FIND("Réagir",BG76)</formula>
    </cfRule>
    <cfRule type="expression" dxfId="23" priority="2449" stopIfTrue="1">
      <formula>ISTEXT(BB76)</formula>
    </cfRule>
  </conditionalFormatting>
  <conditionalFormatting sqref="BB78:BB81">
    <cfRule type="expression" dxfId="22" priority="2601" stopIfTrue="1">
      <formula>ISTEXT(BB78)</formula>
    </cfRule>
    <cfRule type="expression" dxfId="21" priority="2602">
      <formula>FIND("Agir",BG78)</formula>
    </cfRule>
    <cfRule type="expression" dxfId="20" priority="2603">
      <formula>FIND("Réagir",BG78)</formula>
    </cfRule>
  </conditionalFormatting>
  <conditionalFormatting sqref="BB81">
    <cfRule type="expression" dxfId="19" priority="2708" stopIfTrue="1">
      <formula>ISTEXT(BB81)</formula>
    </cfRule>
    <cfRule type="expression" dxfId="18" priority="2709">
      <formula>FIND("Agir",BG81)</formula>
    </cfRule>
    <cfRule type="expression" dxfId="17" priority="2710">
      <formula>FIND("Réagir",BG81)</formula>
    </cfRule>
  </conditionalFormatting>
  <conditionalFormatting sqref="BB84:BB85">
    <cfRule type="expression" dxfId="16" priority="2353" stopIfTrue="1">
      <formula>ISTEXT(BB84)</formula>
    </cfRule>
    <cfRule type="expression" dxfId="15" priority="2354">
      <formula>FIND("Agir",BG84)</formula>
    </cfRule>
    <cfRule type="expression" dxfId="14" priority="2355">
      <formula>FIND("Réagir",BG84)</formula>
    </cfRule>
  </conditionalFormatting>
  <conditionalFormatting sqref="BB84:BB86">
    <cfRule type="expression" dxfId="13" priority="2380">
      <formula>FIND("Agir",BG84)</formula>
    </cfRule>
    <cfRule type="expression" dxfId="12" priority="2379" stopIfTrue="1">
      <formula>ISTEXT(BB84)</formula>
    </cfRule>
    <cfRule type="expression" dxfId="11" priority="2381">
      <formula>FIND("Réagir",BG84)</formula>
    </cfRule>
  </conditionalFormatting>
  <conditionalFormatting sqref="BB89">
    <cfRule type="expression" dxfId="10" priority="2237">
      <formula>FIND("Réagir",BG89)</formula>
    </cfRule>
    <cfRule type="expression" dxfId="9" priority="2236">
      <formula>FIND("Agir",BG89)</formula>
    </cfRule>
    <cfRule type="expression" dxfId="8" priority="2235" stopIfTrue="1">
      <formula>ISTEXT(BB89)</formula>
    </cfRule>
  </conditionalFormatting>
  <conditionalFormatting sqref="BB98">
    <cfRule type="expression" dxfId="7" priority="1957">
      <formula>FIND("Réagir",BG98)</formula>
    </cfRule>
    <cfRule type="expression" dxfId="6" priority="1956">
      <formula>FIND("Agir",BG98)</formula>
    </cfRule>
    <cfRule type="expression" dxfId="5" priority="1955" stopIfTrue="1">
      <formula>ISTEXT(BB98)</formula>
    </cfRule>
  </conditionalFormatting>
  <conditionalFormatting sqref="BB105:BB107">
    <cfRule type="expression" dxfId="4" priority="1139">
      <formula>FIND("Réagir",BG105)</formula>
    </cfRule>
    <cfRule type="expression" dxfId="3" priority="1138">
      <formula>FIND("Agir",BG105)</formula>
    </cfRule>
    <cfRule type="expression" dxfId="2" priority="1137" stopIfTrue="1">
      <formula>ISTEXT(BB105)</formula>
    </cfRule>
  </conditionalFormatting>
  <conditionalFormatting sqref="BH1:BH2 I3:J3 AA3 AG3:AN3 AX3 BB3 BG3:BM3 I5:J5 AA5 AG5 AX5 BB5 BG5:BM5 I7:J10 AA7:AA10 AG7:AG10 AX7:AX10 BB7:BB10 BG7:BM10 I12:J15 AA12:AA15 AG12:AG15 AX12:AX15 BB12:BB15 BG12:BM15 I17:J18 AA17:AA18 AG17:AG18 AX17:AX18 BB17:BB18 BG17:BM18 I20:J26 AA20:AA26 AG20:AG26 AX20:AX26 BB20:BB26 BG20:BM26 I28:J35 AA28:AA35 AG28:AG35 AX28:AX35 BB28:BB35 BG28:BM35 I37:J41 AA37:AA41 AG37:AG41 AX37:AX41 BB37:BB41 BG37:BM41 I43:J50 AA43:AA50 AG43:AG50 AX43:AX50 BB43:BB50 BG43:BM50 I52:J58 AA52:AA58 AG52:AG58 AX52:AX58 BB52:BB58 BG52:BM58 I60:J62 AA60:AA62 AG60:AG62 AX60:AX62 BB60:BB62 BG60:BM62 I64:J72 AA64:AA72 AG64:AG72 AX64:AX72 BB64:BB72 BG64:BM72 I74:J81 AA74:AA81 AG74:AG81 AX74:AX81 BB74:BB81 BG74:BM81 I83:J86 AA83:AA86 AG83:AG86 BB83:BB86 BG83:BM86 I88:J89 AA88:AA89 AG88:AG89 BB88:BB89 BG88:BM89 I91:J98 AA91:AA98 AG91:AG98 BB91:BB98 BG91:BM98 I100:J103 AA100:AA103 AG100:AG103 AX100:AX103 BB100:BB103 BG100:BM103 I105:J107 AA105:AA107 AG105:AG107 AX105:AX107 BB105:BB107 BG105:BM107">
    <cfRule type="containsText" dxfId="1" priority="5514" stopIfTrue="1" operator="containsText" text="Seconde">
      <formula>NOT(ISERROR(SEARCH("Seconde",I1)))</formula>
    </cfRule>
    <cfRule type="containsText" dxfId="0" priority="5515" stopIfTrue="1" operator="containsText" text="Terme">
      <formula>NOT(ISERROR(SEARCH("Terme",I1)))</formula>
    </cfRule>
  </conditionalFormatting>
  <dataValidations count="4">
    <dataValidation type="list" allowBlank="1" showInputMessage="1" showErrorMessage="1" errorTitle="Valeur invalide" error="La valeur doit être contenue entre 1 et 4" promptTitle="Compétences locales" prompt="Valeur comprise entre 1 et 4_x000a_Les compétences pour cette cibles sont : _x000a__x000a_1 - Exclusives au locale_x000a_2 - Partagées entre local et l'État_x000a_3 - À l'État, supporté par le local_x000a_4 - Exclusives à l'État_x000a_" sqref="H91:H98 H24:H26 H88 H83 H20:H21 H100:H103" xr:uid="{00000000-0002-0000-1300-000000000000}">
      <formula1>$M$1:$P$1</formula1>
    </dataValidation>
    <dataValidation type="list" allowBlank="1" showInputMessage="1" showErrorMessage="1" errorTitle="Valeur invalide" error="La valeur doit être contenue entre 1 et 4" promptTitle="Performance actuelle" prompt="Valeur comprise entre 1 et 4_x000a_Cette cible est :_x000a__x000a_1 - Loin d'être atteinte_x000a_2 - Partiellement atteinte_x000a_3 - En voie d'être atteinte_x000a_4 - Atteinte" sqref="F83:F86 F88:F89 F74:F81 F5 F28:F35 F7:F10 F12:F15 F17:F18 F20:F26 F37:F41 F43:F50 F60:F62 F52:F58 F64:F72 F91:F98 F100:F103 F105:F107" xr:uid="{00000000-0002-0000-1300-000001000000}">
      <formula1>$M$1:$P$1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_x000a_0 - Non applicable_x000a_1 - Importance faible_x000a_2 - Importance moyenne_x000a_3 - Importance forte" sqref="E83:E86 E88:E89 E74:E81 E5 E28:E35 E7:E10 E12:E15 E17:E18 E20:E26 E37:E41 E43:E50 E60:E62 E52:E58 E64:E72 E91:E98 E100:E103 E105:E107" xr:uid="{00000000-0002-0000-1300-000002000000}">
      <formula1>$L$1:$O$1</formula1>
    </dataValidation>
    <dataValidation type="list" allowBlank="1" showInputMessage="1" showErrorMessage="1" errorTitle="Valeur invalide" error="La valeur doit être contenue entre 1 et 4" promptTitle="Compétences locales" prompt="Valeur comprise entre 1 et 4_x000a_Les compétences pour cette cibles sont : _x000a__x000a_1 - Exclusives au locale_x000a_2 - Partagées entre local et l'État_x000a_3 - À l'État, supporté par le local_x000a_4 - Exclusives à l'État_x000a_" sqref="H22:H23" xr:uid="{01B3BB96-F2C3-47F0-A916-5B3777933796}">
      <formula1>$M$1:$Q$1</formula1>
    </dataValidation>
  </dataValidations>
  <pageMargins left="0.70866141732283472" right="0.70866141732283472" top="0.74803149606299213" bottom="0.74803149606299213" header="0.31496062992125984" footer="0.31496062992125984"/>
  <pageSetup paperSize="5" scale="31" fitToHeight="2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14"/>
  <sheetViews>
    <sheetView workbookViewId="0">
      <selection sqref="A1:K10"/>
    </sheetView>
  </sheetViews>
  <sheetFormatPr baseColWidth="10" defaultColWidth="11.5" defaultRowHeight="21"/>
  <cols>
    <col min="1" max="1" width="6.5" customWidth="1"/>
    <col min="2" max="2" width="12.5" style="23" customWidth="1"/>
    <col min="3" max="6" width="12.5" customWidth="1"/>
    <col min="7" max="7" width="5.5" customWidth="1"/>
    <col min="8" max="9" width="17.5" customWidth="1"/>
  </cols>
  <sheetData>
    <row r="1" spans="1:11">
      <c r="A1" s="1"/>
      <c r="B1" s="2"/>
      <c r="C1" s="1"/>
      <c r="D1" s="1"/>
      <c r="E1" s="1"/>
      <c r="F1" s="1"/>
      <c r="G1" s="1"/>
      <c r="H1" s="1"/>
      <c r="I1" s="1"/>
      <c r="J1" s="1"/>
      <c r="K1" s="1"/>
    </row>
    <row r="2" spans="1:11" ht="26">
      <c r="A2" s="1"/>
      <c r="B2" s="740" t="s">
        <v>506</v>
      </c>
      <c r="C2" s="740"/>
      <c r="D2" s="740"/>
      <c r="E2" s="740"/>
      <c r="F2" s="740"/>
      <c r="G2" s="1"/>
      <c r="H2" s="1"/>
      <c r="I2" s="1"/>
      <c r="J2" s="1"/>
      <c r="K2" s="1"/>
    </row>
    <row r="3" spans="1:11" ht="22" thickBot="1">
      <c r="A3" s="1"/>
      <c r="B3" s="2"/>
      <c r="C3" s="1"/>
      <c r="D3" s="1"/>
      <c r="E3" s="1"/>
      <c r="F3" s="1"/>
      <c r="G3" s="1"/>
      <c r="H3" s="1"/>
      <c r="I3" s="1"/>
      <c r="J3" s="1"/>
      <c r="K3" s="1"/>
    </row>
    <row r="4" spans="1:11" ht="59.25" customHeight="1">
      <c r="A4" s="741" t="s">
        <v>46</v>
      </c>
      <c r="B4" s="3">
        <v>3</v>
      </c>
      <c r="C4" s="4"/>
      <c r="D4" s="26"/>
      <c r="E4" s="5"/>
      <c r="F4" s="6"/>
      <c r="G4" s="7"/>
      <c r="H4" s="8" t="s">
        <v>5</v>
      </c>
      <c r="I4" s="9" t="s">
        <v>36</v>
      </c>
      <c r="J4" s="1"/>
      <c r="K4" s="1"/>
    </row>
    <row r="5" spans="1:11" ht="59.25" customHeight="1">
      <c r="A5" s="741"/>
      <c r="B5" s="10">
        <v>2</v>
      </c>
      <c r="C5" s="28"/>
      <c r="D5" s="11"/>
      <c r="E5" s="35"/>
      <c r="F5" s="13"/>
      <c r="G5" s="7"/>
      <c r="H5" s="27" t="s">
        <v>17</v>
      </c>
      <c r="I5" s="15" t="s">
        <v>41</v>
      </c>
      <c r="J5" s="1"/>
      <c r="K5" s="1"/>
    </row>
    <row r="6" spans="1:11" ht="59.25" customHeight="1">
      <c r="A6" s="741"/>
      <c r="B6" s="10">
        <v>1</v>
      </c>
      <c r="C6" s="29"/>
      <c r="D6" s="12"/>
      <c r="E6" s="16"/>
      <c r="F6" s="13"/>
      <c r="G6" s="7"/>
      <c r="H6" s="14" t="s">
        <v>24</v>
      </c>
      <c r="I6" s="18" t="s">
        <v>44</v>
      </c>
      <c r="J6" s="1"/>
      <c r="K6" s="1"/>
    </row>
    <row r="7" spans="1:11" ht="59.25" customHeight="1" thickBot="1">
      <c r="A7" s="741"/>
      <c r="B7" s="19">
        <v>0</v>
      </c>
      <c r="C7" s="20"/>
      <c r="D7" s="21"/>
      <c r="E7" s="21"/>
      <c r="F7" s="22"/>
      <c r="G7" s="7"/>
      <c r="H7" s="17" t="s">
        <v>31</v>
      </c>
      <c r="J7" s="1"/>
      <c r="K7" s="1"/>
    </row>
    <row r="8" spans="1:11" ht="25.5" customHeight="1" thickBot="1">
      <c r="A8" s="1"/>
      <c r="C8" s="24">
        <v>1</v>
      </c>
      <c r="D8" s="24">
        <v>2</v>
      </c>
      <c r="E8" s="24">
        <v>3</v>
      </c>
      <c r="F8" s="25">
        <v>4</v>
      </c>
      <c r="G8" s="1"/>
      <c r="H8" s="1"/>
      <c r="I8" s="1"/>
      <c r="J8" s="1"/>
      <c r="K8" s="1"/>
    </row>
    <row r="9" spans="1:11" ht="25.5" customHeight="1">
      <c r="A9" s="1"/>
      <c r="B9" s="2"/>
      <c r="C9" s="742" t="s">
        <v>507</v>
      </c>
      <c r="D9" s="742"/>
      <c r="E9" s="742"/>
      <c r="F9" s="742"/>
      <c r="G9" s="1"/>
      <c r="H9" s="1"/>
      <c r="I9" s="1"/>
      <c r="J9" s="1"/>
      <c r="K9" s="1"/>
    </row>
    <row r="10" spans="1:11">
      <c r="A10" s="1"/>
      <c r="B10" s="2"/>
      <c r="C10" s="1"/>
      <c r="D10" s="1"/>
      <c r="E10" s="1"/>
      <c r="F10" s="1"/>
      <c r="G10" s="1"/>
      <c r="H10" s="1"/>
      <c r="I10" s="1"/>
      <c r="J10" s="1"/>
    </row>
    <row r="11" spans="1:11">
      <c r="A11" s="1"/>
      <c r="B11" s="2"/>
      <c r="F11" s="1"/>
      <c r="G11" s="1"/>
      <c r="H11" s="1"/>
      <c r="I11" s="1"/>
      <c r="J11" s="1"/>
    </row>
    <row r="12" spans="1:11">
      <c r="A12" s="1"/>
      <c r="B12" s="2"/>
      <c r="C12" s="1"/>
      <c r="D12" s="1"/>
      <c r="E12" s="1"/>
      <c r="F12" s="1"/>
      <c r="G12" s="1"/>
      <c r="H12" s="1"/>
      <c r="I12" s="1"/>
      <c r="J12" s="1"/>
    </row>
    <row r="13" spans="1:11">
      <c r="A13" s="1"/>
      <c r="B13" s="2"/>
      <c r="C13" s="1"/>
      <c r="D13" s="1"/>
      <c r="E13" s="1"/>
      <c r="F13" s="1"/>
      <c r="G13" s="1"/>
      <c r="H13" s="1"/>
      <c r="I13" s="1"/>
      <c r="J13" s="1"/>
    </row>
    <row r="14" spans="1:11">
      <c r="A14" s="1"/>
      <c r="B14" s="2"/>
      <c r="C14" s="1"/>
      <c r="D14" s="1"/>
      <c r="E14" s="1"/>
      <c r="G14" s="1"/>
      <c r="I14" s="1"/>
      <c r="J14" s="1"/>
    </row>
  </sheetData>
  <mergeCells count="3">
    <mergeCell ref="B2:F2"/>
    <mergeCell ref="A4:A7"/>
    <mergeCell ref="C9:F9"/>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AF1373"/>
  <sheetViews>
    <sheetView zoomScale="60" zoomScaleNormal="60" workbookViewId="0">
      <selection activeCell="H3" sqref="H3"/>
    </sheetView>
  </sheetViews>
  <sheetFormatPr baseColWidth="10" defaultColWidth="11.5" defaultRowHeight="13"/>
  <cols>
    <col min="1" max="1" width="1.83203125" customWidth="1"/>
    <col min="2" max="2" width="2.1640625" customWidth="1"/>
    <col min="3" max="3" width="68.5" customWidth="1"/>
    <col min="4" max="5" width="12.5" customWidth="1"/>
    <col min="6" max="6" width="12.5" hidden="1" customWidth="1"/>
    <col min="7" max="13" width="12.5" customWidth="1"/>
    <col min="14" max="14" width="4.1640625" style="1" customWidth="1"/>
    <col min="15" max="32" width="11.5" style="1"/>
  </cols>
  <sheetData>
    <row r="1" spans="2:32" s="183" customFormat="1" ht="14" thickBot="1">
      <c r="F1" s="183" t="s">
        <v>508</v>
      </c>
      <c r="G1" s="183" t="s">
        <v>509</v>
      </c>
      <c r="H1" s="183" t="s">
        <v>510</v>
      </c>
      <c r="I1" s="183" t="s">
        <v>511</v>
      </c>
      <c r="J1" s="183" t="s">
        <v>512</v>
      </c>
      <c r="K1" s="183" t="s">
        <v>513</v>
      </c>
      <c r="L1" s="183" t="s">
        <v>514</v>
      </c>
      <c r="M1" s="183" t="s">
        <v>515</v>
      </c>
      <c r="N1" s="184"/>
      <c r="O1" s="184"/>
      <c r="P1" s="184"/>
      <c r="Q1" s="184"/>
      <c r="R1" s="184"/>
      <c r="S1" s="184"/>
      <c r="T1" s="184"/>
      <c r="U1" s="184"/>
      <c r="V1" s="184"/>
      <c r="W1" s="184"/>
      <c r="X1" s="184"/>
      <c r="Y1" s="184"/>
      <c r="Z1" s="184"/>
      <c r="AA1" s="184"/>
      <c r="AB1" s="184"/>
      <c r="AC1" s="184"/>
      <c r="AD1" s="184"/>
      <c r="AE1" s="184"/>
      <c r="AF1" s="184"/>
    </row>
    <row r="2" spans="2:32" ht="108" customHeight="1">
      <c r="B2" s="743" t="s">
        <v>516</v>
      </c>
      <c r="C2" s="744"/>
      <c r="D2" s="259" t="str">
        <f>'Résultats détaillés'!BP3</f>
        <v>Nombre de cibles</v>
      </c>
      <c r="E2" s="260" t="str">
        <f>'Résultats détaillés'!BQ3</f>
        <v>Nombre de cibles analysées</v>
      </c>
      <c r="F2" s="261" t="str">
        <f>'Résultats détaillés'!BR3</f>
        <v>Cible non complétée</v>
      </c>
      <c r="G2" s="262" t="str">
        <f>'Résultats détaillés'!BS3</f>
        <v>Nombre de cibles urgentes</v>
      </c>
      <c r="H2" s="263" t="str">
        <f>'Résultats détaillés'!BT3</f>
        <v>Nombre de cibles prioritaires</v>
      </c>
      <c r="I2" s="264" t="str">
        <f>'Résultats détaillés'!BU3</f>
        <v>Nombre de cibles à moyen terme</v>
      </c>
      <c r="J2" s="265" t="str">
        <f>'Résultats détaillés'!BV3</f>
        <v>Nombre de cibles à long terme</v>
      </c>
      <c r="K2" s="266" t="str">
        <f>'Résultats détaillés'!BW3</f>
        <v>Nombre de cibles à consolider</v>
      </c>
      <c r="L2" s="267" t="str">
        <f>'Résultats détaillés'!BX3</f>
        <v>Nombre de cibles non prioritaires</v>
      </c>
      <c r="M2" s="268" t="str">
        <f>'Résultats détaillés'!BY3</f>
        <v>Nombre de cibles non pertinentes</v>
      </c>
    </row>
    <row r="3" spans="2:32" ht="33.75" customHeight="1">
      <c r="B3" s="745" t="s">
        <v>517</v>
      </c>
      <c r="C3" s="746"/>
      <c r="D3" s="55">
        <f>SUM(D4:D20)</f>
        <v>169</v>
      </c>
      <c r="E3" s="190">
        <f>SUM(E4:E20)</f>
        <v>0</v>
      </c>
      <c r="F3" s="188">
        <f t="shared" ref="F3:M3" si="0">SUM(F4:F20)</f>
        <v>169</v>
      </c>
      <c r="G3" s="56">
        <f t="shared" si="0"/>
        <v>0</v>
      </c>
      <c r="H3" s="57">
        <f t="shared" si="0"/>
        <v>0</v>
      </c>
      <c r="I3" s="58">
        <f t="shared" si="0"/>
        <v>0</v>
      </c>
      <c r="J3" s="59">
        <f t="shared" si="0"/>
        <v>0</v>
      </c>
      <c r="K3" s="60">
        <f t="shared" si="0"/>
        <v>0</v>
      </c>
      <c r="L3" s="61">
        <f t="shared" si="0"/>
        <v>0</v>
      </c>
      <c r="M3" s="269">
        <f t="shared" si="0"/>
        <v>0</v>
      </c>
    </row>
    <row r="4" spans="2:32" ht="34">
      <c r="B4" s="747"/>
      <c r="C4" s="277" t="str">
        <f>'Résultats détaillés'!BO4</f>
        <v>ODD 1  -   Éliminer la pauvreté sous toutes ses formes et partout dans le monde</v>
      </c>
      <c r="D4" s="54">
        <f>IF('Résultats détaillés'!BP4=0,"",'Résultats détaillés'!BP4)</f>
        <v>7</v>
      </c>
      <c r="E4" s="191" t="str">
        <f>IF('Résultats détaillés'!BQ4=0,"",'Résultats détaillés'!BQ4)</f>
        <v/>
      </c>
      <c r="F4" s="189">
        <f>IF('Résultats détaillés'!BR4=0,"",'Résultats détaillés'!BR4)</f>
        <v>7</v>
      </c>
      <c r="G4" s="54" t="str">
        <f>IF('Résultats détaillés'!BS4=0,"",'Résultats détaillés'!BS4)</f>
        <v/>
      </c>
      <c r="H4" s="54" t="str">
        <f>IF('Résultats détaillés'!BT4=0,"",'Résultats détaillés'!BT4)</f>
        <v/>
      </c>
      <c r="I4" s="54" t="str">
        <f>IF('Résultats détaillés'!BU4=0,"",'Résultats détaillés'!BU4)</f>
        <v/>
      </c>
      <c r="J4" s="54" t="str">
        <f>IF('Résultats détaillés'!BV4=0,"",'Résultats détaillés'!BV4)</f>
        <v/>
      </c>
      <c r="K4" s="54" t="str">
        <f>IF('Résultats détaillés'!BW4=0,"",'Résultats détaillés'!BW4)</f>
        <v/>
      </c>
      <c r="L4" s="54" t="str">
        <f>IF('Résultats détaillés'!BX4=0,"",'Résultats détaillés'!BX4)</f>
        <v/>
      </c>
      <c r="M4" s="271" t="str">
        <f>IF('Résultats détaillés'!BY4=0,"",'Résultats détaillés'!BY4)</f>
        <v/>
      </c>
    </row>
    <row r="5" spans="2:32" ht="34">
      <c r="B5" s="748"/>
      <c r="C5" s="270" t="str">
        <f>'Résultats détaillés'!BO6</f>
        <v>ODD 2  -   Éliminer la faim, assurer la sécurité alimentaire, améliorer la nutrition et promouvoir l’ agriculture durable</v>
      </c>
      <c r="D5" s="54">
        <f>IF('Résultats détaillés'!BP6=0,"",'Résultats détaillés'!BP6)</f>
        <v>8</v>
      </c>
      <c r="E5" s="191" t="str">
        <f>IF('Résultats détaillés'!BQ6=0,"",'Résultats détaillés'!BQ6)</f>
        <v/>
      </c>
      <c r="F5" s="189">
        <f>IF('Résultats détaillés'!BR6=0,"",'Résultats détaillés'!BR6)</f>
        <v>8</v>
      </c>
      <c r="G5" s="54" t="str">
        <f>IF('Résultats détaillés'!BS6=0,"",'Résultats détaillés'!BS6)</f>
        <v/>
      </c>
      <c r="H5" s="54" t="str">
        <f>IF('Résultats détaillés'!BT6=0,"",'Résultats détaillés'!BT6)</f>
        <v/>
      </c>
      <c r="I5" s="54" t="str">
        <f>IF('Résultats détaillés'!BU6=0,"",'Résultats détaillés'!BU6)</f>
        <v/>
      </c>
      <c r="J5" s="54" t="str">
        <f>IF('Résultats détaillés'!BV6=0,"",'Résultats détaillés'!BV6)</f>
        <v/>
      </c>
      <c r="K5" s="54" t="str">
        <f>IF('Résultats détaillés'!BW6=0,"",'Résultats détaillés'!BW6)</f>
        <v/>
      </c>
      <c r="L5" s="54" t="str">
        <f>IF('Résultats détaillés'!BX6=0,"",'Résultats détaillés'!BX6)</f>
        <v/>
      </c>
      <c r="M5" s="271" t="str">
        <f>IF('Résultats détaillés'!BY6=0,"",'Résultats détaillés'!BY6)</f>
        <v/>
      </c>
    </row>
    <row r="6" spans="2:32" ht="34">
      <c r="B6" s="748"/>
      <c r="C6" s="270" t="str">
        <f>'Résultats détaillés'!BO11</f>
        <v xml:space="preserve">ODD 3  -   Permettre à tous de vivre en bonne santé et promouvoir le bien-être de tous à tout âge </v>
      </c>
      <c r="D6" s="54">
        <f>IF('Résultats détaillés'!BP11=0,"",'Résultats détaillés'!BP11)</f>
        <v>13</v>
      </c>
      <c r="E6" s="191" t="str">
        <f>IF('Résultats détaillés'!BQ11=0,"",'Résultats détaillés'!BQ11)</f>
        <v/>
      </c>
      <c r="F6" s="189">
        <f>IF('Résultats détaillés'!BR11=0,"",'Résultats détaillés'!BR11)</f>
        <v>13</v>
      </c>
      <c r="G6" s="54" t="str">
        <f>IF('Résultats détaillés'!BS11=0,"",'Résultats détaillés'!BS11)</f>
        <v/>
      </c>
      <c r="H6" s="54" t="str">
        <f>IF('Résultats détaillés'!BT11=0,"",'Résultats détaillés'!BT11)</f>
        <v/>
      </c>
      <c r="I6" s="54" t="str">
        <f>IF('Résultats détaillés'!BU11=0,"",'Résultats détaillés'!BU11)</f>
        <v/>
      </c>
      <c r="J6" s="54" t="str">
        <f>IF('Résultats détaillés'!BV11=0,"",'Résultats détaillés'!BV11)</f>
        <v/>
      </c>
      <c r="K6" s="54" t="str">
        <f>IF('Résultats détaillés'!BW11=0,"",'Résultats détaillés'!BW11)</f>
        <v/>
      </c>
      <c r="L6" s="54" t="str">
        <f>IF('Résultats détaillés'!BX11=0,"",'Résultats détaillés'!BX11)</f>
        <v/>
      </c>
      <c r="M6" s="271" t="str">
        <f>IF('Résultats détaillés'!BY11=0,"",'Résultats détaillés'!BY11)</f>
        <v/>
      </c>
    </row>
    <row r="7" spans="2:32" ht="34">
      <c r="B7" s="748"/>
      <c r="C7" s="270" t="str">
        <f>'Résultats détaillés'!BO16</f>
        <v xml:space="preserve">ODD 4  -   Assurer l’accès de tous à une éducation de qualité, sur un pied d’égalité, et promouvoir les possibilités d’apprentissage tout au long de la vie </v>
      </c>
      <c r="D7" s="54">
        <f>IF('Résultats détaillés'!BP16=0,"",'Résultats détaillés'!BP16)</f>
        <v>10</v>
      </c>
      <c r="E7" s="191" t="str">
        <f>IF('Résultats détaillés'!BQ16=0,"",'Résultats détaillés'!BQ16)</f>
        <v/>
      </c>
      <c r="F7" s="189">
        <f>IF('Résultats détaillés'!BR16=0,"",'Résultats détaillés'!BR16)</f>
        <v>10</v>
      </c>
      <c r="G7" s="54" t="str">
        <f>IF('Résultats détaillés'!BS16=0,"",'Résultats détaillés'!BS16)</f>
        <v/>
      </c>
      <c r="H7" s="54" t="str">
        <f>IF('Résultats détaillés'!BT16=0,"",'Résultats détaillés'!BT16)</f>
        <v/>
      </c>
      <c r="I7" s="54" t="str">
        <f>IF('Résultats détaillés'!BU16=0,"",'Résultats détaillés'!BU16)</f>
        <v/>
      </c>
      <c r="J7" s="54" t="str">
        <f>IF('Résultats détaillés'!BV16=0,"",'Résultats détaillés'!BV16)</f>
        <v/>
      </c>
      <c r="K7" s="54" t="str">
        <f>IF('Résultats détaillés'!BW16=0,"",'Résultats détaillés'!BW16)</f>
        <v/>
      </c>
      <c r="L7" s="54" t="str">
        <f>IF('Résultats détaillés'!BX16=0,"",'Résultats détaillés'!BX16)</f>
        <v/>
      </c>
      <c r="M7" s="271" t="str">
        <f>IF('Résultats détaillés'!BY16=0,"",'Résultats détaillés'!BY16)</f>
        <v/>
      </c>
    </row>
    <row r="8" spans="2:32" ht="34">
      <c r="B8" s="748"/>
      <c r="C8" s="270" t="str">
        <f>'Résultats détaillés'!BO19</f>
        <v xml:space="preserve">ODD 5  -   Parvenir à l’égalité des sexes et autonomiser toutes les femmes et les filles </v>
      </c>
      <c r="D8" s="54">
        <f>IF('Résultats détaillés'!BP19=0,"",'Résultats détaillés'!BP19)</f>
        <v>9</v>
      </c>
      <c r="E8" s="191" t="str">
        <f>IF('Résultats détaillés'!BQ19=0,"",'Résultats détaillés'!BQ19)</f>
        <v/>
      </c>
      <c r="F8" s="189">
        <f>IF('Résultats détaillés'!BR19=0,"",'Résultats détaillés'!BR19)</f>
        <v>9</v>
      </c>
      <c r="G8" s="54" t="str">
        <f>IF('Résultats détaillés'!BS19=0,"",'Résultats détaillés'!BS19)</f>
        <v/>
      </c>
      <c r="H8" s="54" t="str">
        <f>IF('Résultats détaillés'!BT19=0,"",'Résultats détaillés'!BT19)</f>
        <v/>
      </c>
      <c r="I8" s="54" t="str">
        <f>IF('Résultats détaillés'!BU19=0,"",'Résultats détaillés'!BU19)</f>
        <v/>
      </c>
      <c r="J8" s="54" t="str">
        <f>IF('Résultats détaillés'!BV19=0,"",'Résultats détaillés'!BV19)</f>
        <v/>
      </c>
      <c r="K8" s="54" t="str">
        <f>IF('Résultats détaillés'!BW19=0,"",'Résultats détaillés'!BW19)</f>
        <v/>
      </c>
      <c r="L8" s="54" t="str">
        <f>IF('Résultats détaillés'!BX19=0,"",'Résultats détaillés'!BX19)</f>
        <v/>
      </c>
      <c r="M8" s="271" t="str">
        <f>IF('Résultats détaillés'!BY19=0,"",'Résultats détaillés'!BY19)</f>
        <v/>
      </c>
    </row>
    <row r="9" spans="2:32" ht="34">
      <c r="B9" s="748"/>
      <c r="C9" s="270" t="str">
        <f>'Résultats détaillés'!BO27</f>
        <v xml:space="preserve">ODD 6  -   Garantir l’accès de tous à l’eau et à l’assainissement et assurer une gestion durable des ressources en eau </v>
      </c>
      <c r="D9" s="54">
        <f>IF('Résultats détaillés'!BP27=0,"",'Résultats détaillés'!BP27)</f>
        <v>8</v>
      </c>
      <c r="E9" s="191" t="str">
        <f>IF('Résultats détaillés'!BQ27=0,"",'Résultats détaillés'!BQ27)</f>
        <v/>
      </c>
      <c r="F9" s="189">
        <f>IF('Résultats détaillés'!BR27=0,"",'Résultats détaillés'!BR27)</f>
        <v>8</v>
      </c>
      <c r="G9" s="54" t="str">
        <f>IF('Résultats détaillés'!BS27=0,"",'Résultats détaillés'!BS27)</f>
        <v/>
      </c>
      <c r="H9" s="54" t="str">
        <f>IF('Résultats détaillés'!BT27=0,"",'Résultats détaillés'!BT27)</f>
        <v/>
      </c>
      <c r="I9" s="54" t="str">
        <f>IF('Résultats détaillés'!BU27=0,"",'Résultats détaillés'!BU27)</f>
        <v/>
      </c>
      <c r="J9" s="54" t="str">
        <f>IF('Résultats détaillés'!BV27=0,"",'Résultats détaillés'!BV27)</f>
        <v/>
      </c>
      <c r="K9" s="54" t="str">
        <f>IF('Résultats détaillés'!BW27=0,"",'Résultats détaillés'!BW27)</f>
        <v/>
      </c>
      <c r="L9" s="54" t="str">
        <f>IF('Résultats détaillés'!BX27=0,"",'Résultats détaillés'!BX27)</f>
        <v/>
      </c>
      <c r="M9" s="271" t="str">
        <f>IF('Résultats détaillés'!BY27=0,"",'Résultats détaillés'!BY27)</f>
        <v/>
      </c>
    </row>
    <row r="10" spans="2:32" ht="34">
      <c r="B10" s="748"/>
      <c r="C10" s="270" t="str">
        <f>'Résultats détaillés'!BO36</f>
        <v xml:space="preserve">ODD 7  -   Garantir l’accès de tous à des services énergétiques fiables, durables et modernes, à un coût abordable </v>
      </c>
      <c r="D10" s="54">
        <f>IF('Résultats détaillés'!BP36=0,"",'Résultats détaillés'!BP36)</f>
        <v>5</v>
      </c>
      <c r="E10" s="191" t="str">
        <f>IF('Résultats détaillés'!BQ36=0,"",'Résultats détaillés'!BQ36)</f>
        <v/>
      </c>
      <c r="F10" s="189">
        <f>IF('Résultats détaillés'!BR36=0,"",'Résultats détaillés'!BR36)</f>
        <v>5</v>
      </c>
      <c r="G10" s="54" t="str">
        <f>IF('Résultats détaillés'!BS36=0,"",'Résultats détaillés'!BS36)</f>
        <v/>
      </c>
      <c r="H10" s="54" t="str">
        <f>IF('Résultats détaillés'!BT36=0,"",'Résultats détaillés'!BT36)</f>
        <v/>
      </c>
      <c r="I10" s="54" t="str">
        <f>IF('Résultats détaillés'!BU36=0,"",'Résultats détaillés'!BU36)</f>
        <v/>
      </c>
      <c r="J10" s="54" t="str">
        <f>IF('Résultats détaillés'!BV36=0,"",'Résultats détaillés'!BV36)</f>
        <v/>
      </c>
      <c r="K10" s="54" t="str">
        <f>IF('Résultats détaillés'!BW36=0,"",'Résultats détaillés'!BW36)</f>
        <v/>
      </c>
      <c r="L10" s="54" t="str">
        <f>IF('Résultats détaillés'!BX36=0,"",'Résultats détaillés'!BX36)</f>
        <v/>
      </c>
      <c r="M10" s="271" t="str">
        <f>IF('Résultats détaillés'!BY36=0,"",'Résultats détaillés'!BY36)</f>
        <v/>
      </c>
    </row>
    <row r="11" spans="2:32" ht="31.5" customHeight="1">
      <c r="B11" s="748"/>
      <c r="C11" s="270" t="str">
        <f>'Résultats détaillés'!BO42</f>
        <v xml:space="preserve">ODD 8  -   Promouvoir une croissance économique soutenue, partagée et durable, le plein emploi productif et un travail décent pour tous </v>
      </c>
      <c r="D11" s="54">
        <f>IF('Résultats détaillés'!BP42=0,"",'Résultats détaillés'!BP42)</f>
        <v>12</v>
      </c>
      <c r="E11" s="191" t="str">
        <f>IF('Résultats détaillés'!BQ42=0,"",'Résultats détaillés'!BQ42)</f>
        <v/>
      </c>
      <c r="F11" s="189">
        <f>IF('Résultats détaillés'!BR42=0,"",'Résultats détaillés'!BR42)</f>
        <v>12</v>
      </c>
      <c r="G11" s="54" t="str">
        <f>IF('Résultats détaillés'!BS42=0,"",'Résultats détaillés'!BS42)</f>
        <v/>
      </c>
      <c r="H11" s="54" t="str">
        <f>IF('Résultats détaillés'!BT42=0,"",'Résultats détaillés'!BT42)</f>
        <v/>
      </c>
      <c r="I11" s="54" t="str">
        <f>IF('Résultats détaillés'!BU42=0,"",'Résultats détaillés'!BU42)</f>
        <v/>
      </c>
      <c r="J11" s="54" t="str">
        <f>IF('Résultats détaillés'!BV42=0,"",'Résultats détaillés'!BV42)</f>
        <v/>
      </c>
      <c r="K11" s="54" t="str">
        <f>IF('Résultats détaillés'!BW42=0,"",'Résultats détaillés'!BW42)</f>
        <v/>
      </c>
      <c r="L11" s="54" t="str">
        <f>IF('Résultats détaillés'!BX42=0,"",'Résultats détaillés'!BX42)</f>
        <v/>
      </c>
      <c r="M11" s="271" t="str">
        <f>IF('Résultats détaillés'!BY42=0,"",'Résultats détaillés'!BY42)</f>
        <v/>
      </c>
    </row>
    <row r="12" spans="2:32" ht="34">
      <c r="B12" s="748"/>
      <c r="C12" s="270" t="str">
        <f>'Résultats détaillés'!BO51</f>
        <v>ODD 9  -   Bâtir une infrastructure résiliente, promouvoir une industrialisation durable qui profite à tous et encourager l’innovation</v>
      </c>
      <c r="D12" s="54">
        <f>IF('Résultats détaillés'!BP51=0,"",'Résultats détaillés'!BP51)</f>
        <v>8</v>
      </c>
      <c r="E12" s="191" t="str">
        <f>IF('Résultats détaillés'!BQ51=0,"",'Résultats détaillés'!BQ51)</f>
        <v/>
      </c>
      <c r="F12" s="189">
        <f>IF('Résultats détaillés'!BR51=0,"",'Résultats détaillés'!BR51)</f>
        <v>8</v>
      </c>
      <c r="G12" s="54" t="str">
        <f>IF('Résultats détaillés'!BS51=0,"",'Résultats détaillés'!BS51)</f>
        <v/>
      </c>
      <c r="H12" s="54" t="str">
        <f>IF('Résultats détaillés'!BT51=0,"",'Résultats détaillés'!BT51)</f>
        <v/>
      </c>
      <c r="I12" s="54" t="str">
        <f>IF('Résultats détaillés'!BU51=0,"",'Résultats détaillés'!BU51)</f>
        <v/>
      </c>
      <c r="J12" s="54" t="str">
        <f>IF('Résultats détaillés'!BV51=0,"",'Résultats détaillés'!BV51)</f>
        <v/>
      </c>
      <c r="K12" s="54" t="str">
        <f>IF('Résultats détaillés'!BW51=0,"",'Résultats détaillés'!BW51)</f>
        <v/>
      </c>
      <c r="L12" s="54" t="str">
        <f>IF('Résultats détaillés'!BX51=0,"",'Résultats détaillés'!BX51)</f>
        <v/>
      </c>
      <c r="M12" s="271" t="str">
        <f>IF('Résultats détaillés'!BY51=0,"",'Résultats détaillés'!BY51)</f>
        <v/>
      </c>
    </row>
    <row r="13" spans="2:32" ht="31.5" customHeight="1">
      <c r="B13" s="748"/>
      <c r="C13" s="270" t="str">
        <f>'Résultats détaillés'!BO59</f>
        <v>ODD 10  -   Réduire les inégalités dans les pays et d’un pays à l’autre</v>
      </c>
      <c r="D13" s="54">
        <f>IF('Résultats détaillés'!BP59=0,"",'Résultats détaillés'!BP59)</f>
        <v>10</v>
      </c>
      <c r="E13" s="191" t="str">
        <f>IF('Résultats détaillés'!BQ59=0,"",'Résultats détaillés'!BQ59)</f>
        <v/>
      </c>
      <c r="F13" s="189">
        <f>IF('Résultats détaillés'!BR59=0,"",'Résultats détaillés'!BR59)</f>
        <v>10</v>
      </c>
      <c r="G13" s="54" t="str">
        <f>IF('Résultats détaillés'!BS59=0,"",'Résultats détaillés'!BS59)</f>
        <v/>
      </c>
      <c r="H13" s="54" t="str">
        <f>IF('Résultats détaillés'!BT59=0,"",'Résultats détaillés'!BT59)</f>
        <v/>
      </c>
      <c r="I13" s="54" t="str">
        <f>IF('Résultats détaillés'!BU59=0,"",'Résultats détaillés'!BU59)</f>
        <v/>
      </c>
      <c r="J13" s="54" t="str">
        <f>IF('Résultats détaillés'!BV59=0,"",'Résultats détaillés'!BV59)</f>
        <v/>
      </c>
      <c r="K13" s="54" t="str">
        <f>IF('Résultats détaillés'!BW59=0,"",'Résultats détaillés'!BW59)</f>
        <v/>
      </c>
      <c r="L13" s="54" t="str">
        <f>IF('Résultats détaillés'!BX59=0,"",'Résultats détaillés'!BX59)</f>
        <v/>
      </c>
      <c r="M13" s="271" t="str">
        <f>IF('Résultats détaillés'!BY59=0,"",'Résultats détaillés'!BY59)</f>
        <v/>
      </c>
    </row>
    <row r="14" spans="2:32" ht="34">
      <c r="B14" s="748"/>
      <c r="C14" s="270" t="str">
        <f>'Résultats détaillés'!BO63</f>
        <v xml:space="preserve">ODD 11  -   Faire en sorte que les villes et les établissements humains soient ouverts à tous, sûrs, résilients et durables </v>
      </c>
      <c r="D14" s="54">
        <f>IF('Résultats détaillés'!BP63=0,"",'Résultats détaillés'!BP63)</f>
        <v>10</v>
      </c>
      <c r="E14" s="191" t="str">
        <f>IF('Résultats détaillés'!BQ63=0,"",'Résultats détaillés'!BQ63)</f>
        <v/>
      </c>
      <c r="F14" s="189">
        <f>IF('Résultats détaillés'!BR63=0,"",'Résultats détaillés'!BR63)</f>
        <v>10</v>
      </c>
      <c r="G14" s="54" t="str">
        <f>IF('Résultats détaillés'!BS63=0,"",'Résultats détaillés'!BS63)</f>
        <v/>
      </c>
      <c r="H14" s="54" t="str">
        <f>IF('Résultats détaillés'!BT63=0,"",'Résultats détaillés'!BT63)</f>
        <v/>
      </c>
      <c r="I14" s="54" t="str">
        <f>IF('Résultats détaillés'!BU63=0,"",'Résultats détaillés'!BU63)</f>
        <v/>
      </c>
      <c r="J14" s="54" t="str">
        <f>IF('Résultats détaillés'!BV63=0,"",'Résultats détaillés'!BV63)</f>
        <v/>
      </c>
      <c r="K14" s="54" t="str">
        <f>IF('Résultats détaillés'!BW63=0,"",'Résultats détaillés'!BW63)</f>
        <v/>
      </c>
      <c r="L14" s="54" t="str">
        <f>IF('Résultats détaillés'!BX63=0,"",'Résultats détaillés'!BX63)</f>
        <v/>
      </c>
      <c r="M14" s="271" t="str">
        <f>IF('Résultats détaillés'!BY63=0,"",'Résultats détaillés'!BY63)</f>
        <v/>
      </c>
    </row>
    <row r="15" spans="2:32" ht="17">
      <c r="B15" s="748"/>
      <c r="C15" s="270" t="str">
        <f>'Résultats détaillés'!BO73</f>
        <v xml:space="preserve">ODD 12  -   Établir des modes de consommation et de production durables </v>
      </c>
      <c r="D15" s="54">
        <f>IF('Résultats détaillés'!BP73=0,"",'Résultats détaillés'!BP73)</f>
        <v>11</v>
      </c>
      <c r="E15" s="191" t="str">
        <f>IF('Résultats détaillés'!BQ73=0,"",'Résultats détaillés'!BQ73)</f>
        <v/>
      </c>
      <c r="F15" s="189">
        <f>IF('Résultats détaillés'!BR73=0,"",'Résultats détaillés'!BR73)</f>
        <v>11</v>
      </c>
      <c r="G15" s="54" t="str">
        <f>IF('Résultats détaillés'!BS73=0,"",'Résultats détaillés'!BS73)</f>
        <v/>
      </c>
      <c r="H15" s="54" t="str">
        <f>IF('Résultats détaillés'!BT73=0,"",'Résultats détaillés'!BT73)</f>
        <v/>
      </c>
      <c r="I15" s="54" t="str">
        <f>IF('Résultats détaillés'!BU73=0,"",'Résultats détaillés'!BU73)</f>
        <v/>
      </c>
      <c r="J15" s="54" t="str">
        <f>IF('Résultats détaillés'!BV73=0,"",'Résultats détaillés'!BV73)</f>
        <v/>
      </c>
      <c r="K15" s="54" t="str">
        <f>IF('Résultats détaillés'!BW73=0,"",'Résultats détaillés'!BW73)</f>
        <v/>
      </c>
      <c r="L15" s="54" t="str">
        <f>IF('Résultats détaillés'!BX73=0,"",'Résultats détaillés'!BX73)</f>
        <v/>
      </c>
      <c r="M15" s="271" t="str">
        <f>IF('Résultats détaillés'!BY73=0,"",'Résultats détaillés'!BY73)</f>
        <v/>
      </c>
    </row>
    <row r="16" spans="2:32" ht="34">
      <c r="B16" s="748"/>
      <c r="C16" s="270" t="str">
        <f>'Résultats détaillés'!BO82</f>
        <v xml:space="preserve">ODD 13  -   Prendre d’urgence des mesures pour lutter contre les changements climatiques et leurs répercussions * </v>
      </c>
      <c r="D16" s="54">
        <f>IF('Résultats détaillés'!BP82=0,"",'Résultats détaillés'!BP82)</f>
        <v>5</v>
      </c>
      <c r="E16" s="191" t="str">
        <f>IF('Résultats détaillés'!BQ82=0,"",'Résultats détaillés'!BQ82)</f>
        <v/>
      </c>
      <c r="F16" s="189">
        <f>IF('Résultats détaillés'!BR82=0,"",'Résultats détaillés'!BR82)</f>
        <v>5</v>
      </c>
      <c r="G16" s="54" t="str">
        <f>IF('Résultats détaillés'!BS82=0,"",'Résultats détaillés'!BS82)</f>
        <v/>
      </c>
      <c r="H16" s="54" t="str">
        <f>IF('Résultats détaillés'!BT82=0,"",'Résultats détaillés'!BT82)</f>
        <v/>
      </c>
      <c r="I16" s="54" t="str">
        <f>IF('Résultats détaillés'!BU82=0,"",'Résultats détaillés'!BU82)</f>
        <v/>
      </c>
      <c r="J16" s="54" t="str">
        <f>IF('Résultats détaillés'!BV82=0,"",'Résultats détaillés'!BV82)</f>
        <v/>
      </c>
      <c r="K16" s="54" t="str">
        <f>IF('Résultats détaillés'!BW82=0,"",'Résultats détaillés'!BW82)</f>
        <v/>
      </c>
      <c r="L16" s="54" t="str">
        <f>IF('Résultats détaillés'!BX82=0,"",'Résultats détaillés'!BX82)</f>
        <v/>
      </c>
      <c r="M16" s="271" t="str">
        <f>IF('Résultats détaillés'!BY82=0,"",'Résultats détaillés'!BY82)</f>
        <v/>
      </c>
      <c r="O16" s="750"/>
      <c r="P16" s="750"/>
      <c r="Q16" s="750"/>
      <c r="R16" s="750"/>
    </row>
    <row r="17" spans="2:18" ht="34">
      <c r="B17" s="748"/>
      <c r="C17" s="270" t="str">
        <f>'Résultats détaillés'!BO87</f>
        <v xml:space="preserve">ODD 14  -   Conserver et exploiter de manière durable les océans, les mers et les ressources marines aux fins du développement durable </v>
      </c>
      <c r="D17" s="54">
        <f>IF('Résultats détaillés'!BP87=0,"",'Résultats détaillés'!BP87)</f>
        <v>10</v>
      </c>
      <c r="E17" s="191" t="str">
        <f>IF('Résultats détaillés'!BQ87=0,"",'Résultats détaillés'!BQ87)</f>
        <v/>
      </c>
      <c r="F17" s="189">
        <f>IF('Résultats détaillés'!BR87=0,"",'Résultats détaillés'!BR87)</f>
        <v>10</v>
      </c>
      <c r="G17" s="54" t="str">
        <f>IF('Résultats détaillés'!BS87=0,"",'Résultats détaillés'!BS87)</f>
        <v/>
      </c>
      <c r="H17" s="54" t="str">
        <f>IF('Résultats détaillés'!BT87=0,"",'Résultats détaillés'!BT87)</f>
        <v/>
      </c>
      <c r="I17" s="54" t="str">
        <f>IF('Résultats détaillés'!BU87=0,"",'Résultats détaillés'!BU87)</f>
        <v/>
      </c>
      <c r="J17" s="54" t="str">
        <f>IF('Résultats détaillés'!BV87=0,"",'Résultats détaillés'!BV87)</f>
        <v/>
      </c>
      <c r="K17" s="54" t="str">
        <f>IF('Résultats détaillés'!BW87=0,"",'Résultats détaillés'!BW87)</f>
        <v/>
      </c>
      <c r="L17" s="54" t="str">
        <f>IF('Résultats détaillés'!BX87=0,"",'Résultats détaillés'!BX87)</f>
        <v/>
      </c>
      <c r="M17" s="271" t="str">
        <f>IF('Résultats détaillés'!BY87=0,"",'Résultats détaillés'!BY87)</f>
        <v/>
      </c>
      <c r="O17" s="750"/>
      <c r="P17" s="750"/>
      <c r="Q17" s="750"/>
      <c r="R17" s="750"/>
    </row>
    <row r="18" spans="2:18" ht="68">
      <c r="B18" s="748"/>
      <c r="C18" s="270" t="str">
        <f>'Résultats détaillés'!BO90</f>
        <v xml:space="preserve">ODD 15  -   Préserver et restaurer les écosystèmes terrestres, en veillant à les exploiter de façon durable, gérer durablement les forêts, lutter contre la désertification, enrayer et inverser le processus de dégradation des sols et mettre fin à l’appauvrissement de la biodiversité </v>
      </c>
      <c r="D18" s="54">
        <f>IF('Résultats détaillés'!BP90=0,"",'Résultats détaillés'!BP90)</f>
        <v>12</v>
      </c>
      <c r="E18" s="191" t="str">
        <f>IF('Résultats détaillés'!BQ90=0,"",'Résultats détaillés'!BQ90)</f>
        <v/>
      </c>
      <c r="F18" s="189">
        <f>IF('Résultats détaillés'!BR90=0,"",'Résultats détaillés'!BR90)</f>
        <v>12</v>
      </c>
      <c r="G18" s="54" t="str">
        <f>IF('Résultats détaillés'!BS90=0,"",'Résultats détaillés'!BS90)</f>
        <v/>
      </c>
      <c r="H18" s="54" t="str">
        <f>IF('Résultats détaillés'!BT90=0,"",'Résultats détaillés'!BT90)</f>
        <v/>
      </c>
      <c r="I18" s="54" t="str">
        <f>IF('Résultats détaillés'!BU90=0,"",'Résultats détaillés'!BU90)</f>
        <v/>
      </c>
      <c r="J18" s="54" t="str">
        <f>IF('Résultats détaillés'!BV90=0,"",'Résultats détaillés'!BV90)</f>
        <v/>
      </c>
      <c r="K18" s="54" t="str">
        <f>IF('Résultats détaillés'!BW90=0,"",'Résultats détaillés'!BW90)</f>
        <v/>
      </c>
      <c r="L18" s="54" t="str">
        <f>IF('Résultats détaillés'!BX90=0,"",'Résultats détaillés'!BX90)</f>
        <v/>
      </c>
      <c r="M18" s="271" t="str">
        <f>IF('Résultats détaillés'!BY90=0,"",'Résultats détaillés'!BY90)</f>
        <v/>
      </c>
    </row>
    <row r="19" spans="2:18" ht="68">
      <c r="B19" s="748"/>
      <c r="C19" s="270" t="str">
        <f>'Résultats détaillés'!BO99</f>
        <v xml:space="preserve">ODD 16  -   Promouvoir l’avènement de sociétés pacifiques et ouvertes aux fins du développement durable, assurer l’accès de tous à la justice et mettre en place, à tous les niveaux, des institutions efficaces, responsables et ouvertes </v>
      </c>
      <c r="D19" s="54">
        <f>IF('Résultats détaillés'!BP99=0,"",'Résultats détaillés'!BP99)</f>
        <v>12</v>
      </c>
      <c r="E19" s="191" t="str">
        <f>IF('Résultats détaillés'!BQ99=0,"",'Résultats détaillés'!BQ99)</f>
        <v/>
      </c>
      <c r="F19" s="189">
        <f>IF('Résultats détaillés'!BR99=0,"",'Résultats détaillés'!BR99)</f>
        <v>12</v>
      </c>
      <c r="G19" s="54" t="str">
        <f>IF('Résultats détaillés'!BS99=0,"",'Résultats détaillés'!BS99)</f>
        <v/>
      </c>
      <c r="H19" s="54" t="str">
        <f>IF('Résultats détaillés'!BT99=0,"",'Résultats détaillés'!BT99)</f>
        <v/>
      </c>
      <c r="I19" s="54" t="str">
        <f>IF('Résultats détaillés'!BU99=0,"",'Résultats détaillés'!BU99)</f>
        <v/>
      </c>
      <c r="J19" s="54" t="str">
        <f>IF('Résultats détaillés'!BV99=0,"",'Résultats détaillés'!BV99)</f>
        <v/>
      </c>
      <c r="K19" s="54" t="str">
        <f>IF('Résultats détaillés'!BW99=0,"",'Résultats détaillés'!BW99)</f>
        <v/>
      </c>
      <c r="L19" s="54" t="str">
        <f>IF('Résultats détaillés'!BX99=0,"",'Résultats détaillés'!BX99)</f>
        <v/>
      </c>
      <c r="M19" s="271" t="str">
        <f>IF('Résultats détaillés'!BY99=0,"",'Résultats détaillés'!BY99)</f>
        <v/>
      </c>
    </row>
    <row r="20" spans="2:18" ht="35" thickBot="1">
      <c r="B20" s="749"/>
      <c r="C20" s="272" t="str">
        <f>'Résultats détaillés'!BO104</f>
        <v xml:space="preserve">ODD 17  -   Renforcer les moyens de mettre en œuvre le partenariat mondial pour le développement durable et le revitaliser </v>
      </c>
      <c r="D20" s="273">
        <f>IF('Résultats détaillés'!BP104=0,"",'Résultats détaillés'!BP104)</f>
        <v>19</v>
      </c>
      <c r="E20" s="274" t="str">
        <f>IF('Résultats détaillés'!BQ104=0,"",'Résultats détaillés'!BQ104)</f>
        <v/>
      </c>
      <c r="F20" s="275">
        <f>IF('Résultats détaillés'!BR104=0,"",'Résultats détaillés'!BR104)</f>
        <v>19</v>
      </c>
      <c r="G20" s="273" t="str">
        <f>IF('Résultats détaillés'!BS104=0,"",'Résultats détaillés'!BS104)</f>
        <v/>
      </c>
      <c r="H20" s="273" t="str">
        <f>IF('Résultats détaillés'!BT104=0,"",'Résultats détaillés'!BT104)</f>
        <v/>
      </c>
      <c r="I20" s="273" t="str">
        <f>IF('Résultats détaillés'!BU104=0,"",'Résultats détaillés'!BU104)</f>
        <v/>
      </c>
      <c r="J20" s="273" t="str">
        <f>IF('Résultats détaillés'!BV104=0,"",'Résultats détaillés'!BV104)</f>
        <v/>
      </c>
      <c r="K20" s="273" t="str">
        <f>IF('Résultats détaillés'!BW104=0,"",'Résultats détaillés'!BW104)</f>
        <v/>
      </c>
      <c r="L20" s="273" t="str">
        <f>IF('Résultats détaillés'!BX104=0,"",'Résultats détaillés'!BX104)</f>
        <v/>
      </c>
      <c r="M20" s="276" t="str">
        <f>IF('Résultats détaillés'!BY104=0,"",'Résultats détaillés'!BY104)</f>
        <v/>
      </c>
    </row>
    <row r="21" spans="2:18" s="1" customFormat="1"/>
    <row r="22" spans="2:18" s="1" customFormat="1"/>
    <row r="23" spans="2:18" s="1" customFormat="1"/>
    <row r="24" spans="2:18" s="1" customFormat="1"/>
    <row r="25" spans="2:18" s="1" customFormat="1"/>
    <row r="26" spans="2:18" s="1" customFormat="1"/>
    <row r="27" spans="2:18" s="1" customFormat="1"/>
    <row r="28" spans="2:18" s="1" customFormat="1"/>
    <row r="29" spans="2:18" s="1" customFormat="1"/>
    <row r="30" spans="2:18" s="1" customFormat="1"/>
    <row r="31" spans="2:18" s="1" customFormat="1"/>
    <row r="32" spans="2:18"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row r="1258" s="1" customFormat="1"/>
    <row r="1259" s="1" customFormat="1"/>
    <row r="1260" s="1" customFormat="1"/>
    <row r="1261" s="1" customFormat="1"/>
    <row r="1262" s="1" customFormat="1"/>
    <row r="1263" s="1" customFormat="1"/>
    <row r="1264" s="1" customFormat="1"/>
    <row r="1265" s="1" customFormat="1"/>
    <row r="1266" s="1" customFormat="1"/>
    <row r="1267" s="1" customFormat="1"/>
    <row r="1268" s="1" customFormat="1"/>
    <row r="1269" s="1" customFormat="1"/>
    <row r="1270" s="1" customFormat="1"/>
    <row r="1271" s="1" customFormat="1"/>
    <row r="1272" s="1" customFormat="1"/>
    <row r="1273" s="1" customFormat="1"/>
    <row r="1274" s="1" customFormat="1"/>
    <row r="1275" s="1" customFormat="1"/>
    <row r="1276" s="1" customFormat="1"/>
    <row r="1277" s="1" customFormat="1"/>
    <row r="1278" s="1" customFormat="1"/>
    <row r="1279" s="1" customFormat="1"/>
    <row r="1280" s="1" customFormat="1"/>
    <row r="1281" s="1" customFormat="1"/>
    <row r="1282" s="1" customFormat="1"/>
    <row r="1283" s="1" customFormat="1"/>
    <row r="1284" s="1" customFormat="1"/>
    <row r="1285" s="1" customFormat="1"/>
    <row r="1286" s="1" customFormat="1"/>
    <row r="1287" s="1" customFormat="1"/>
    <row r="1288" s="1" customFormat="1"/>
    <row r="1289" s="1" customFormat="1"/>
    <row r="1290" s="1" customFormat="1"/>
    <row r="1291" s="1" customFormat="1"/>
    <row r="1292" s="1" customFormat="1"/>
    <row r="1293" s="1" customFormat="1"/>
    <row r="1294" s="1" customFormat="1"/>
    <row r="1295" s="1" customFormat="1"/>
    <row r="1296" s="1" customFormat="1"/>
    <row r="1297" s="1" customFormat="1"/>
    <row r="1298" s="1" customFormat="1"/>
    <row r="1299" s="1" customFormat="1"/>
    <row r="1300" s="1" customFormat="1"/>
    <row r="1301" s="1" customFormat="1"/>
    <row r="1302" s="1" customFormat="1"/>
    <row r="1303" s="1" customFormat="1"/>
    <row r="1304" s="1" customFormat="1"/>
    <row r="1305" s="1" customFormat="1"/>
    <row r="1306" s="1" customFormat="1"/>
    <row r="1307" s="1" customFormat="1"/>
    <row r="1308" s="1" customFormat="1"/>
    <row r="1309" s="1" customFormat="1"/>
    <row r="1310" s="1" customFormat="1"/>
    <row r="1311" s="1" customFormat="1"/>
    <row r="1312" s="1" customFormat="1"/>
    <row r="1313" s="1" customFormat="1"/>
    <row r="1314" s="1" customFormat="1"/>
    <row r="1315" s="1" customFormat="1"/>
    <row r="1316" s="1" customFormat="1"/>
    <row r="1317" s="1" customFormat="1"/>
    <row r="1318" s="1" customFormat="1"/>
    <row r="1319" s="1" customFormat="1"/>
    <row r="1320" s="1" customFormat="1"/>
    <row r="1321" s="1" customFormat="1"/>
    <row r="1322" s="1" customFormat="1"/>
    <row r="1323" s="1" customFormat="1"/>
    <row r="1324" s="1" customFormat="1"/>
    <row r="1325" s="1" customFormat="1"/>
    <row r="1326" s="1" customFormat="1"/>
    <row r="1327" s="1" customFormat="1"/>
    <row r="1328" s="1" customFormat="1"/>
    <row r="1329" s="1" customFormat="1"/>
    <row r="1330" s="1" customFormat="1"/>
    <row r="1331" s="1" customFormat="1"/>
    <row r="1332" s="1" customFormat="1"/>
    <row r="1333" s="1" customFormat="1"/>
    <row r="1334" s="1" customFormat="1"/>
    <row r="1335" s="1" customFormat="1"/>
    <row r="1336" s="1" customFormat="1"/>
    <row r="1337" s="1" customFormat="1"/>
    <row r="1338" s="1" customFormat="1"/>
    <row r="1339" s="1" customFormat="1"/>
    <row r="1340" s="1" customFormat="1"/>
    <row r="1341" s="1" customFormat="1"/>
    <row r="1342" s="1" customFormat="1"/>
    <row r="1343" s="1" customFormat="1"/>
    <row r="1344" s="1" customFormat="1"/>
    <row r="1345" s="1" customFormat="1"/>
    <row r="1346" s="1" customFormat="1"/>
    <row r="1347" s="1" customFormat="1"/>
    <row r="1348" s="1" customFormat="1"/>
    <row r="1349" s="1" customFormat="1"/>
    <row r="1350" s="1" customFormat="1"/>
    <row r="1351" s="1" customFormat="1"/>
    <row r="1352" s="1" customFormat="1"/>
    <row r="1353" s="1" customFormat="1"/>
    <row r="1354" s="1" customFormat="1"/>
    <row r="1355" s="1" customFormat="1"/>
    <row r="1356" s="1" customFormat="1"/>
    <row r="1357" s="1" customFormat="1"/>
    <row r="1358" s="1" customFormat="1"/>
    <row r="1359" s="1" customFormat="1"/>
    <row r="1360" s="1" customFormat="1"/>
    <row r="1361" s="1" customFormat="1"/>
    <row r="1362" s="1" customFormat="1"/>
    <row r="1363" s="1" customFormat="1"/>
    <row r="1364" s="1" customFormat="1"/>
    <row r="1365" s="1" customFormat="1"/>
    <row r="1366" s="1" customFormat="1"/>
    <row r="1367" s="1" customFormat="1"/>
    <row r="1368" s="1" customFormat="1"/>
    <row r="1369" s="1" customFormat="1"/>
    <row r="1370" s="1" customFormat="1"/>
    <row r="1371" s="1" customFormat="1"/>
    <row r="1372" s="1" customFormat="1"/>
    <row r="1373" s="1" customFormat="1"/>
  </sheetData>
  <mergeCells count="5">
    <mergeCell ref="B2:C2"/>
    <mergeCell ref="B3:C3"/>
    <mergeCell ref="B4:B20"/>
    <mergeCell ref="O16:R16"/>
    <mergeCell ref="O17:R17"/>
  </mergeCells>
  <pageMargins left="0.70866141732283472" right="0.70866141732283472" top="0.74803149606299213" bottom="0.74803149606299213" header="0.31496062992125984" footer="0.31496062992125984"/>
  <pageSetup scale="6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G1:AC1358"/>
  <sheetViews>
    <sheetView topLeftCell="A360" workbookViewId="0">
      <selection activeCell="H54" sqref="H54"/>
    </sheetView>
  </sheetViews>
  <sheetFormatPr baseColWidth="10" defaultColWidth="11.5" defaultRowHeight="13"/>
  <cols>
    <col min="1" max="1" width="68.5" style="180" customWidth="1"/>
    <col min="2" max="10" width="11.5" style="180" customWidth="1"/>
    <col min="11" max="11" width="3.5" style="179" customWidth="1"/>
    <col min="12" max="29" width="11.5" style="179"/>
    <col min="30" max="16384" width="11.5" style="180"/>
  </cols>
  <sheetData>
    <row r="1" spans="8:8" s="179" customFormat="1"/>
    <row r="2" spans="8:8" s="179" customFormat="1"/>
    <row r="3" spans="8:8" s="179" customFormat="1"/>
    <row r="4" spans="8:8" s="179" customFormat="1"/>
    <row r="5" spans="8:8" s="179" customFormat="1"/>
    <row r="6" spans="8:8" s="179" customFormat="1" ht="16">
      <c r="H6" s="181"/>
    </row>
    <row r="7" spans="8:8" s="179" customFormat="1"/>
    <row r="8" spans="8:8" s="179" customFormat="1"/>
    <row r="9" spans="8:8" s="179" customFormat="1"/>
    <row r="10" spans="8:8" s="179" customFormat="1"/>
    <row r="11" spans="8:8" s="179" customFormat="1"/>
    <row r="12" spans="8:8" s="179" customFormat="1"/>
    <row r="13" spans="8:8" s="179" customFormat="1"/>
    <row r="14" spans="8:8" s="179" customFormat="1"/>
    <row r="15" spans="8:8" s="179" customFormat="1"/>
    <row r="16" spans="8:8" s="179" customFormat="1"/>
    <row r="17" s="179" customFormat="1"/>
    <row r="18" s="179" customFormat="1"/>
    <row r="19" s="179" customFormat="1"/>
    <row r="20" s="179" customFormat="1"/>
    <row r="21" s="179" customFormat="1"/>
    <row r="22" s="179" customFormat="1"/>
    <row r="23" s="179" customFormat="1"/>
    <row r="24" s="179" customFormat="1"/>
    <row r="25" s="179" customFormat="1"/>
    <row r="26" s="179" customFormat="1"/>
    <row r="27" s="179" customFormat="1"/>
    <row r="28" s="179" customFormat="1"/>
    <row r="29" s="179" customFormat="1"/>
    <row r="30" s="179" customFormat="1"/>
    <row r="31" s="179" customFormat="1"/>
    <row r="32" s="179" customFormat="1"/>
    <row r="33" s="179" customFormat="1"/>
    <row r="34" s="179" customFormat="1"/>
    <row r="35" s="179" customFormat="1"/>
    <row r="36" s="179" customFormat="1"/>
    <row r="37" s="179" customFormat="1"/>
    <row r="38" s="179" customFormat="1"/>
    <row r="39" s="179" customFormat="1"/>
    <row r="40" s="179" customFormat="1"/>
    <row r="41" s="179" customFormat="1"/>
    <row r="42" s="179" customFormat="1"/>
    <row r="43" s="179" customFormat="1"/>
    <row r="44" s="179" customFormat="1"/>
    <row r="45" s="179" customFormat="1"/>
    <row r="46" s="179" customFormat="1"/>
    <row r="47" s="179" customFormat="1"/>
    <row r="48" s="179" customFormat="1"/>
    <row r="49" s="179" customFormat="1"/>
    <row r="50" s="179" customFormat="1"/>
    <row r="51" s="179" customFormat="1"/>
    <row r="52" s="179" customFormat="1"/>
    <row r="53" s="179" customFormat="1"/>
    <row r="54" s="179" customFormat="1"/>
    <row r="55" s="179" customFormat="1"/>
    <row r="56" s="179" customFormat="1"/>
    <row r="57" s="179" customFormat="1"/>
    <row r="58" s="179" customFormat="1"/>
    <row r="59" s="179" customFormat="1"/>
    <row r="60" s="179" customFormat="1"/>
    <row r="61" s="179" customFormat="1"/>
    <row r="62" s="179" customFormat="1"/>
    <row r="63" s="179" customFormat="1"/>
    <row r="64" s="179" customFormat="1"/>
    <row r="65" s="179" customFormat="1"/>
    <row r="66" s="179" customFormat="1"/>
    <row r="67" s="179" customFormat="1"/>
    <row r="68" s="179" customFormat="1"/>
    <row r="69" s="179" customFormat="1"/>
    <row r="70" s="179" customFormat="1"/>
    <row r="71" s="179" customFormat="1"/>
    <row r="72" s="179" customFormat="1"/>
    <row r="73" s="179" customFormat="1"/>
    <row r="74" s="179" customFormat="1"/>
    <row r="75" s="179" customFormat="1"/>
    <row r="76" s="179" customFormat="1"/>
    <row r="77" s="179" customFormat="1"/>
    <row r="78" s="179" customFormat="1"/>
    <row r="79" s="179" customFormat="1"/>
    <row r="80" s="179" customFormat="1"/>
    <row r="81" spans="7:7" s="179" customFormat="1"/>
    <row r="82" spans="7:7" s="179" customFormat="1"/>
    <row r="83" spans="7:7" s="179" customFormat="1"/>
    <row r="84" spans="7:7" s="179" customFormat="1"/>
    <row r="85" spans="7:7" s="179" customFormat="1"/>
    <row r="86" spans="7:7" s="179" customFormat="1"/>
    <row r="87" spans="7:7" s="179" customFormat="1"/>
    <row r="88" spans="7:7" s="179" customFormat="1"/>
    <row r="89" spans="7:7" s="179" customFormat="1"/>
    <row r="90" spans="7:7" s="179" customFormat="1"/>
    <row r="91" spans="7:7" s="179" customFormat="1"/>
    <row r="92" spans="7:7" s="179" customFormat="1"/>
    <row r="93" spans="7:7" s="179" customFormat="1"/>
    <row r="94" spans="7:7" s="179" customFormat="1" ht="16">
      <c r="G94" s="182"/>
    </row>
    <row r="95" spans="7:7" s="179" customFormat="1"/>
    <row r="96" spans="7:7" s="179" customFormat="1"/>
    <row r="97" s="179" customFormat="1"/>
    <row r="98" s="179" customFormat="1"/>
    <row r="99" s="179" customFormat="1"/>
    <row r="100" s="179" customFormat="1"/>
    <row r="101" s="179" customFormat="1"/>
    <row r="102" s="179" customFormat="1"/>
    <row r="103" s="179" customFormat="1"/>
    <row r="104" s="179" customFormat="1"/>
    <row r="105" s="179" customFormat="1"/>
    <row r="106" s="179" customFormat="1"/>
    <row r="107" s="179" customFormat="1"/>
    <row r="108" s="179" customFormat="1"/>
    <row r="109" s="179" customFormat="1"/>
    <row r="110" s="179" customFormat="1"/>
    <row r="111" s="179" customFormat="1"/>
    <row r="112" s="179" customFormat="1"/>
    <row r="113" s="179" customFormat="1"/>
    <row r="114" s="179" customFormat="1"/>
    <row r="115" s="179" customFormat="1"/>
    <row r="116" s="179" customFormat="1"/>
    <row r="117" s="179" customFormat="1"/>
    <row r="118" s="179" customFormat="1"/>
    <row r="119" s="179" customFormat="1"/>
    <row r="120" s="179" customFormat="1"/>
    <row r="121" s="179" customFormat="1"/>
    <row r="122" s="179" customFormat="1"/>
    <row r="123" s="179" customFormat="1"/>
    <row r="124" s="179" customFormat="1"/>
    <row r="125" s="179" customFormat="1"/>
    <row r="126" s="179" customFormat="1"/>
    <row r="127" s="179" customFormat="1"/>
    <row r="128" s="179" customFormat="1"/>
    <row r="129" s="179" customFormat="1"/>
    <row r="130" s="179" customFormat="1"/>
    <row r="131" s="179" customFormat="1"/>
    <row r="132" s="179" customFormat="1"/>
    <row r="133" s="179" customFormat="1"/>
    <row r="134" s="179" customFormat="1"/>
    <row r="135" s="179" customFormat="1"/>
    <row r="136" s="179" customFormat="1"/>
    <row r="137" s="179" customFormat="1"/>
    <row r="138" s="179" customFormat="1"/>
    <row r="139" s="179" customFormat="1"/>
    <row r="140" s="179" customFormat="1"/>
    <row r="141" s="179" customFormat="1"/>
    <row r="142" s="179" customFormat="1"/>
    <row r="143" s="179" customFormat="1"/>
    <row r="144" s="179" customFormat="1"/>
    <row r="145" s="179" customFormat="1"/>
    <row r="146" s="179" customFormat="1"/>
    <row r="147" s="179" customFormat="1"/>
    <row r="148" s="179" customFormat="1"/>
    <row r="149" s="179" customFormat="1"/>
    <row r="150" s="179" customFormat="1"/>
    <row r="151" s="179" customFormat="1"/>
    <row r="152" s="179" customFormat="1"/>
    <row r="153" s="179" customFormat="1"/>
    <row r="154" s="179" customFormat="1"/>
    <row r="155" s="179" customFormat="1"/>
    <row r="156" s="179" customFormat="1"/>
    <row r="157" s="179" customFormat="1"/>
    <row r="158" s="179" customFormat="1"/>
    <row r="159" s="179" customFormat="1"/>
    <row r="160" s="179" customFormat="1"/>
    <row r="161" s="179" customFormat="1"/>
    <row r="162" s="179" customFormat="1"/>
    <row r="163" s="179" customFormat="1"/>
    <row r="164" s="179" customFormat="1"/>
    <row r="165" s="179" customFormat="1"/>
    <row r="166" s="179" customFormat="1"/>
    <row r="167" s="179" customFormat="1"/>
    <row r="168" s="179" customFormat="1"/>
    <row r="169" s="179" customFormat="1"/>
    <row r="170" s="179" customFormat="1"/>
    <row r="171" s="179" customFormat="1"/>
    <row r="172" s="179" customFormat="1"/>
    <row r="173" s="179" customFormat="1"/>
    <row r="174" s="179" customFormat="1"/>
    <row r="175" s="179" customFormat="1"/>
    <row r="176" s="179" customFormat="1"/>
    <row r="177" s="179" customFormat="1"/>
    <row r="178" s="179" customFormat="1"/>
    <row r="179" s="179" customFormat="1"/>
    <row r="180" s="179" customFormat="1"/>
    <row r="181" s="179" customFormat="1"/>
    <row r="182" s="179" customFormat="1"/>
    <row r="183" s="179" customFormat="1"/>
    <row r="184" s="179" customFormat="1"/>
    <row r="185" s="179" customFormat="1"/>
    <row r="186" s="179" customFormat="1"/>
    <row r="187" s="179" customFormat="1"/>
    <row r="188" s="179" customFormat="1"/>
    <row r="189" s="179" customFormat="1"/>
    <row r="190" s="179" customFormat="1"/>
    <row r="191" s="179" customFormat="1"/>
    <row r="192" s="179" customFormat="1"/>
    <row r="193" s="179" customFormat="1"/>
    <row r="194" s="179" customFormat="1"/>
    <row r="195" s="179" customFormat="1"/>
    <row r="196" s="179" customFormat="1"/>
    <row r="197" s="179" customFormat="1"/>
    <row r="198" s="179" customFormat="1"/>
    <row r="199" s="179" customFormat="1"/>
    <row r="200" s="179" customFormat="1"/>
    <row r="201" s="179" customFormat="1"/>
    <row r="202" s="179" customFormat="1"/>
    <row r="203" s="179" customFormat="1"/>
    <row r="204" s="179" customFormat="1"/>
    <row r="205" s="179" customFormat="1"/>
    <row r="206" s="179" customFormat="1"/>
    <row r="207" s="179" customFormat="1"/>
    <row r="208" s="179" customFormat="1"/>
    <row r="209" s="179" customFormat="1"/>
    <row r="210" s="179" customFormat="1"/>
    <row r="211" s="179" customFormat="1"/>
    <row r="212" s="179" customFormat="1"/>
    <row r="213" s="179" customFormat="1"/>
    <row r="214" s="179" customFormat="1"/>
    <row r="215" s="179" customFormat="1"/>
    <row r="216" s="179" customFormat="1"/>
    <row r="217" s="179" customFormat="1"/>
    <row r="218" s="179" customFormat="1"/>
    <row r="219" s="179" customFormat="1"/>
    <row r="220" s="179" customFormat="1"/>
    <row r="221" s="179" customFormat="1"/>
    <row r="222" s="179" customFormat="1"/>
    <row r="223" s="179" customFormat="1"/>
    <row r="224" s="179" customFormat="1"/>
    <row r="225" s="179" customFormat="1"/>
    <row r="226" s="179" customFormat="1"/>
    <row r="227" s="179" customFormat="1"/>
    <row r="228" s="179" customFormat="1"/>
    <row r="229" s="179" customFormat="1"/>
    <row r="230" s="179" customFormat="1"/>
    <row r="231" s="179" customFormat="1"/>
    <row r="232" s="179" customFormat="1"/>
    <row r="233" s="179" customFormat="1"/>
    <row r="234" s="179" customFormat="1"/>
    <row r="235" s="179" customFormat="1"/>
    <row r="236" s="179" customFormat="1"/>
    <row r="237" s="179" customFormat="1"/>
    <row r="238" s="179" customFormat="1"/>
    <row r="239" s="179" customFormat="1"/>
    <row r="240" s="179" customFormat="1"/>
    <row r="241" s="179" customFormat="1"/>
    <row r="242" s="179" customFormat="1"/>
    <row r="243" s="179" customFormat="1"/>
    <row r="244" s="179" customFormat="1"/>
    <row r="245" s="179" customFormat="1"/>
    <row r="246" s="179" customFormat="1"/>
    <row r="247" s="179" customFormat="1"/>
    <row r="248" s="179" customFormat="1"/>
    <row r="249" s="179" customFormat="1"/>
    <row r="250" s="179" customFormat="1"/>
    <row r="251" s="179" customFormat="1"/>
    <row r="252" s="179" customFormat="1"/>
    <row r="253" s="179" customFormat="1"/>
    <row r="254" s="179" customFormat="1"/>
    <row r="255" s="179" customFormat="1"/>
    <row r="256" s="179" customFormat="1"/>
    <row r="257" s="179" customFormat="1"/>
    <row r="258" s="179" customFormat="1"/>
    <row r="259" s="179" customFormat="1"/>
    <row r="260" s="179" customFormat="1"/>
    <row r="261" s="179" customFormat="1"/>
    <row r="262" s="179" customFormat="1"/>
    <row r="263" s="179" customFormat="1"/>
    <row r="264" s="179" customFormat="1"/>
    <row r="265" s="179" customFormat="1"/>
    <row r="266" s="179" customFormat="1"/>
    <row r="267" s="179" customFormat="1"/>
    <row r="268" s="179" customFormat="1"/>
    <row r="269" s="179" customFormat="1"/>
    <row r="270" s="179" customFormat="1"/>
    <row r="271" s="179" customFormat="1"/>
    <row r="272" s="179" customFormat="1"/>
    <row r="273" s="179" customFormat="1"/>
    <row r="274" s="179" customFormat="1"/>
    <row r="275" s="179" customFormat="1"/>
    <row r="276" s="179" customFormat="1"/>
    <row r="277" s="179" customFormat="1"/>
    <row r="278" s="179" customFormat="1"/>
    <row r="279" s="179" customFormat="1"/>
    <row r="280" s="179" customFormat="1"/>
    <row r="281" s="179" customFormat="1"/>
    <row r="282" s="179" customFormat="1"/>
    <row r="283" s="179" customFormat="1"/>
    <row r="284" s="179" customFormat="1"/>
    <row r="285" s="179" customFormat="1"/>
    <row r="286" s="179" customFormat="1"/>
    <row r="287" s="179" customFormat="1"/>
    <row r="288" s="179" customFormat="1"/>
    <row r="289" s="179" customFormat="1"/>
    <row r="290" s="179" customFormat="1"/>
    <row r="291" s="179" customFormat="1"/>
    <row r="292" s="179" customFormat="1"/>
    <row r="293" s="179" customFormat="1"/>
    <row r="294" s="179" customFormat="1"/>
    <row r="295" s="179" customFormat="1"/>
    <row r="296" s="179" customFormat="1"/>
    <row r="297" s="179" customFormat="1"/>
    <row r="298" s="179" customFormat="1"/>
    <row r="299" s="179" customFormat="1"/>
    <row r="300" s="179" customFormat="1"/>
    <row r="301" s="179" customFormat="1"/>
    <row r="302" s="179" customFormat="1"/>
    <row r="303" s="179" customFormat="1"/>
    <row r="304" s="179" customFormat="1"/>
    <row r="305" s="179" customFormat="1"/>
    <row r="306" s="179" customFormat="1"/>
    <row r="307" s="179" customFormat="1"/>
    <row r="308" s="179" customFormat="1"/>
    <row r="309" s="179" customFormat="1"/>
    <row r="310" s="179" customFormat="1"/>
    <row r="311" s="179" customFormat="1"/>
    <row r="312" s="179" customFormat="1"/>
    <row r="313" s="179" customFormat="1"/>
    <row r="314" s="179" customFormat="1"/>
    <row r="315" s="179" customFormat="1"/>
    <row r="316" s="179" customFormat="1"/>
    <row r="317" s="179" customFormat="1"/>
    <row r="318" s="179" customFormat="1"/>
    <row r="319" s="179" customFormat="1"/>
    <row r="320" s="179" customFormat="1"/>
    <row r="321" s="179" customFormat="1"/>
    <row r="322" s="179" customFormat="1"/>
    <row r="323" s="179" customFormat="1"/>
    <row r="324" s="179" customFormat="1"/>
    <row r="325" s="179" customFormat="1"/>
    <row r="326" s="179" customFormat="1"/>
    <row r="327" s="179" customFormat="1"/>
    <row r="328" s="179" customFormat="1"/>
    <row r="329" s="179" customFormat="1"/>
    <row r="330" s="179" customFormat="1"/>
    <row r="331" s="179" customFormat="1"/>
    <row r="332" s="179" customFormat="1"/>
    <row r="333" s="179" customFormat="1"/>
    <row r="334" s="179" customFormat="1"/>
    <row r="335" s="179" customFormat="1"/>
    <row r="336" s="179" customFormat="1"/>
    <row r="337" s="179" customFormat="1"/>
    <row r="338" s="179" customFormat="1"/>
    <row r="339" s="179" customFormat="1"/>
    <row r="340" s="179" customFormat="1"/>
    <row r="341" s="179" customFormat="1"/>
    <row r="342" s="179" customFormat="1"/>
    <row r="343" s="179" customFormat="1"/>
    <row r="344" s="179" customFormat="1"/>
    <row r="345" s="179" customFormat="1"/>
    <row r="346" s="179" customFormat="1"/>
    <row r="347" s="179" customFormat="1"/>
    <row r="348" s="179" customFormat="1"/>
    <row r="349" s="179" customFormat="1"/>
    <row r="350" s="179" customFormat="1"/>
    <row r="351" s="179" customFormat="1"/>
    <row r="352" s="179" customFormat="1"/>
    <row r="353" s="179" customFormat="1"/>
    <row r="354" s="179" customFormat="1"/>
    <row r="355" s="179" customFormat="1"/>
    <row r="356" s="179" customFormat="1"/>
    <row r="357" s="179" customFormat="1"/>
    <row r="358" s="179" customFormat="1"/>
    <row r="359" s="179" customFormat="1"/>
    <row r="360" s="179" customFormat="1"/>
    <row r="361" s="179" customFormat="1"/>
    <row r="362" s="179" customFormat="1"/>
    <row r="363" s="179" customFormat="1"/>
    <row r="364" s="179" customFormat="1"/>
    <row r="365" s="179" customFormat="1"/>
    <row r="366" s="179" customFormat="1"/>
    <row r="367" s="179" customFormat="1"/>
    <row r="368" s="179" customFormat="1"/>
    <row r="369" s="179" customFormat="1"/>
    <row r="370" s="179" customFormat="1"/>
    <row r="371" s="179" customFormat="1"/>
    <row r="372" s="179" customFormat="1"/>
    <row r="373" s="179" customFormat="1"/>
    <row r="374" s="179" customFormat="1"/>
    <row r="375" s="179" customFormat="1"/>
    <row r="376" s="179" customFormat="1"/>
    <row r="377" s="179" customFormat="1"/>
    <row r="378" s="179" customFormat="1"/>
    <row r="379" s="179" customFormat="1"/>
    <row r="380" s="179" customFormat="1"/>
    <row r="381" s="179" customFormat="1"/>
    <row r="382" s="179" customFormat="1"/>
    <row r="383" s="179" customFormat="1"/>
    <row r="384" s="179" customFormat="1"/>
    <row r="385" s="179" customFormat="1"/>
    <row r="386" s="179" customFormat="1"/>
    <row r="387" s="179" customFormat="1"/>
    <row r="388" s="179" customFormat="1"/>
    <row r="389" s="179" customFormat="1"/>
    <row r="390" s="179" customFormat="1"/>
    <row r="391" s="179" customFormat="1"/>
    <row r="392" s="179" customFormat="1"/>
    <row r="393" s="179" customFormat="1"/>
    <row r="394" s="179" customFormat="1"/>
    <row r="395" s="179" customFormat="1"/>
    <row r="396" s="179" customFormat="1"/>
    <row r="397" s="179" customFormat="1"/>
    <row r="398" s="179" customFormat="1"/>
    <row r="399" s="179" customFormat="1"/>
    <row r="400" s="179" customFormat="1"/>
    <row r="401" s="179" customFormat="1"/>
    <row r="402" s="179" customFormat="1"/>
    <row r="403" s="179" customFormat="1"/>
    <row r="404" s="179" customFormat="1"/>
    <row r="405" s="179" customFormat="1"/>
    <row r="406" s="179" customFormat="1"/>
    <row r="407" s="179" customFormat="1"/>
    <row r="408" s="179" customFormat="1"/>
    <row r="409" s="179" customFormat="1"/>
    <row r="410" s="179" customFormat="1"/>
    <row r="411" s="179" customFormat="1"/>
    <row r="412" s="179" customFormat="1"/>
    <row r="413" s="179" customFormat="1"/>
    <row r="414" s="179" customFormat="1"/>
    <row r="415" s="179" customFormat="1"/>
    <row r="416" s="179" customFormat="1"/>
    <row r="417" s="179" customFormat="1"/>
    <row r="418" s="179" customFormat="1"/>
    <row r="419" s="179" customFormat="1"/>
    <row r="420" s="179" customFormat="1"/>
    <row r="421" s="179" customFormat="1"/>
    <row r="422" s="179" customFormat="1"/>
    <row r="423" s="179" customFormat="1"/>
    <row r="424" s="179" customFormat="1"/>
    <row r="425" s="179" customFormat="1"/>
    <row r="426" s="179" customFormat="1"/>
    <row r="427" s="179" customFormat="1"/>
    <row r="428" s="179" customFormat="1"/>
    <row r="429" s="179" customFormat="1"/>
    <row r="430" s="179" customFormat="1"/>
    <row r="431" s="179" customFormat="1"/>
    <row r="432" s="179" customFormat="1"/>
    <row r="433" s="179" customFormat="1"/>
    <row r="434" s="179" customFormat="1"/>
    <row r="435" s="179" customFormat="1"/>
    <row r="436" s="179" customFormat="1"/>
    <row r="437" s="179" customFormat="1"/>
    <row r="438" s="179" customFormat="1"/>
    <row r="439" s="179" customFormat="1"/>
    <row r="440" s="179" customFormat="1"/>
    <row r="441" s="179" customFormat="1"/>
    <row r="442" s="179" customFormat="1"/>
    <row r="443" s="179" customFormat="1"/>
    <row r="444" s="179" customFormat="1"/>
    <row r="445" s="179" customFormat="1"/>
    <row r="446" s="179" customFormat="1"/>
    <row r="447" s="179" customFormat="1"/>
    <row r="448" s="179" customFormat="1"/>
    <row r="449" s="179" customFormat="1"/>
    <row r="450" s="179" customFormat="1"/>
    <row r="451" s="179" customFormat="1"/>
    <row r="452" s="179" customFormat="1"/>
    <row r="453" s="179" customFormat="1"/>
    <row r="454" s="179" customFormat="1"/>
    <row r="455" s="179" customFormat="1"/>
    <row r="456" s="179" customFormat="1"/>
    <row r="457" s="179" customFormat="1"/>
    <row r="458" s="179" customFormat="1"/>
    <row r="459" s="179" customFormat="1"/>
    <row r="460" s="179" customFormat="1"/>
    <row r="461" s="179" customFormat="1"/>
    <row r="462" s="179" customFormat="1"/>
    <row r="463" s="179" customFormat="1"/>
    <row r="464" s="179" customFormat="1"/>
    <row r="465" s="179" customFormat="1"/>
    <row r="466" s="179" customFormat="1"/>
    <row r="467" s="179" customFormat="1"/>
    <row r="468" s="179" customFormat="1"/>
    <row r="469" s="179" customFormat="1"/>
    <row r="470" s="179" customFormat="1"/>
    <row r="471" s="179" customFormat="1"/>
    <row r="472" s="179" customFormat="1"/>
    <row r="473" s="179" customFormat="1"/>
    <row r="474" s="179" customFormat="1"/>
    <row r="475" s="179" customFormat="1"/>
    <row r="476" s="179" customFormat="1"/>
    <row r="477" s="179" customFormat="1"/>
    <row r="478" s="179" customFormat="1"/>
    <row r="479" s="179" customFormat="1"/>
    <row r="480" s="179" customFormat="1"/>
    <row r="481" s="179" customFormat="1"/>
    <row r="482" s="179" customFormat="1"/>
    <row r="483" s="179" customFormat="1"/>
    <row r="484" s="179" customFormat="1"/>
    <row r="485" s="179" customFormat="1"/>
    <row r="486" s="179" customFormat="1"/>
    <row r="487" s="179" customFormat="1"/>
    <row r="488" s="179" customFormat="1"/>
    <row r="489" s="179" customFormat="1"/>
    <row r="490" s="179" customFormat="1"/>
    <row r="491" s="179" customFormat="1"/>
    <row r="492" s="179" customFormat="1"/>
    <row r="493" s="179" customFormat="1"/>
    <row r="494" s="179" customFormat="1"/>
    <row r="495" s="179" customFormat="1"/>
    <row r="496" s="179" customFormat="1"/>
    <row r="497" s="179" customFormat="1"/>
    <row r="498" s="179" customFormat="1"/>
    <row r="499" s="179" customFormat="1"/>
    <row r="500" s="179" customFormat="1"/>
    <row r="501" s="179" customFormat="1"/>
    <row r="502" s="179" customFormat="1"/>
    <row r="503" s="179" customFormat="1"/>
    <row r="504" s="179" customFormat="1"/>
    <row r="505" s="179" customFormat="1"/>
    <row r="506" s="179" customFormat="1"/>
    <row r="507" s="179" customFormat="1"/>
    <row r="508" s="179" customFormat="1"/>
    <row r="509" s="179" customFormat="1"/>
    <row r="510" s="179" customFormat="1"/>
    <row r="511" s="179" customFormat="1"/>
    <row r="512" s="179" customFormat="1"/>
    <row r="513" s="179" customFormat="1"/>
    <row r="514" s="179" customFormat="1"/>
    <row r="515" s="179" customFormat="1"/>
    <row r="516" s="179" customFormat="1"/>
    <row r="517" s="179" customFormat="1"/>
    <row r="518" s="179" customFormat="1"/>
    <row r="519" s="179" customFormat="1"/>
    <row r="520" s="179" customFormat="1"/>
    <row r="521" s="179" customFormat="1"/>
    <row r="522" s="179" customFormat="1"/>
    <row r="523" s="179" customFormat="1"/>
    <row r="524" s="179" customFormat="1"/>
    <row r="525" s="179" customFormat="1"/>
    <row r="526" s="179" customFormat="1"/>
    <row r="527" s="179" customFormat="1"/>
    <row r="528" s="179" customFormat="1"/>
    <row r="529" s="179" customFormat="1"/>
    <row r="530" s="179" customFormat="1"/>
    <row r="531" s="179" customFormat="1"/>
    <row r="532" s="179" customFormat="1"/>
    <row r="533" s="179" customFormat="1"/>
    <row r="534" s="179" customFormat="1"/>
    <row r="535" s="179" customFormat="1"/>
    <row r="536" s="179" customFormat="1"/>
    <row r="537" s="179" customFormat="1"/>
    <row r="538" s="179" customFormat="1"/>
    <row r="539" s="179" customFormat="1"/>
    <row r="540" s="179" customFormat="1"/>
    <row r="541" s="179" customFormat="1"/>
    <row r="542" s="179" customFormat="1"/>
    <row r="543" s="179" customFormat="1"/>
    <row r="544" s="179" customFormat="1"/>
    <row r="545" s="179" customFormat="1"/>
    <row r="546" s="179" customFormat="1"/>
    <row r="547" s="179" customFormat="1"/>
    <row r="548" s="179" customFormat="1"/>
    <row r="549" s="179" customFormat="1"/>
    <row r="550" s="179" customFormat="1"/>
    <row r="551" s="179" customFormat="1"/>
    <row r="552" s="179" customFormat="1"/>
    <row r="553" s="179" customFormat="1"/>
    <row r="554" s="179" customFormat="1"/>
    <row r="555" s="179" customFormat="1"/>
    <row r="556" s="179" customFormat="1"/>
    <row r="557" s="179" customFormat="1"/>
    <row r="558" s="179" customFormat="1"/>
    <row r="559" s="179" customFormat="1"/>
    <row r="560" s="179" customFormat="1"/>
    <row r="561" s="179" customFormat="1"/>
    <row r="562" s="179" customFormat="1"/>
    <row r="563" s="179" customFormat="1"/>
    <row r="564" s="179" customFormat="1"/>
    <row r="565" s="179" customFormat="1"/>
    <row r="566" s="179" customFormat="1"/>
    <row r="567" s="179" customFormat="1"/>
    <row r="568" s="179" customFormat="1"/>
    <row r="569" s="179" customFormat="1"/>
    <row r="570" s="179" customFormat="1"/>
    <row r="571" s="179" customFormat="1"/>
    <row r="572" s="179" customFormat="1"/>
    <row r="573" s="179" customFormat="1"/>
    <row r="574" s="179" customFormat="1"/>
    <row r="575" s="179" customFormat="1"/>
    <row r="576" s="179" customFormat="1"/>
    <row r="577" s="179" customFormat="1"/>
    <row r="578" s="179" customFormat="1"/>
    <row r="579" s="179" customFormat="1"/>
    <row r="580" s="179" customFormat="1"/>
    <row r="581" s="179" customFormat="1"/>
    <row r="582" s="179" customFormat="1"/>
    <row r="583" s="179" customFormat="1"/>
    <row r="584" s="179" customFormat="1"/>
    <row r="585" s="179" customFormat="1"/>
    <row r="586" s="179" customFormat="1"/>
    <row r="587" s="179" customFormat="1"/>
    <row r="588" s="179" customFormat="1"/>
    <row r="589" s="179" customFormat="1"/>
    <row r="590" s="179" customFormat="1"/>
    <row r="591" s="179" customFormat="1"/>
    <row r="592" s="179" customFormat="1"/>
    <row r="593" s="179" customFormat="1"/>
    <row r="594" s="179" customFormat="1"/>
    <row r="595" s="179" customFormat="1"/>
    <row r="596" s="179" customFormat="1"/>
    <row r="597" s="179" customFormat="1"/>
    <row r="598" s="179" customFormat="1"/>
    <row r="599" s="179" customFormat="1"/>
    <row r="600" s="179" customFormat="1"/>
    <row r="601" s="179" customFormat="1"/>
    <row r="602" s="179" customFormat="1"/>
    <row r="603" s="179" customFormat="1"/>
    <row r="604" s="179" customFormat="1"/>
    <row r="605" s="179" customFormat="1"/>
    <row r="606" s="179" customFormat="1"/>
    <row r="607" s="179" customFormat="1"/>
    <row r="608" s="179" customFormat="1"/>
    <row r="609" s="179" customFormat="1"/>
    <row r="610" s="179" customFormat="1"/>
    <row r="611" s="179" customFormat="1"/>
    <row r="612" s="179" customFormat="1"/>
    <row r="613" s="179" customFormat="1"/>
    <row r="614" s="179" customFormat="1"/>
    <row r="615" s="179" customFormat="1"/>
    <row r="616" s="179" customFormat="1"/>
    <row r="617" s="179" customFormat="1"/>
    <row r="618" s="179" customFormat="1"/>
    <row r="619" s="179" customFormat="1"/>
    <row r="620" s="179" customFormat="1"/>
    <row r="621" s="179" customFormat="1"/>
    <row r="622" s="179" customFormat="1"/>
    <row r="623" s="179" customFormat="1"/>
    <row r="624" s="179" customFormat="1"/>
    <row r="625" s="179" customFormat="1"/>
    <row r="626" s="179" customFormat="1"/>
    <row r="627" s="179" customFormat="1"/>
    <row r="628" s="179" customFormat="1"/>
    <row r="629" s="179" customFormat="1"/>
    <row r="630" s="179" customFormat="1"/>
    <row r="631" s="179" customFormat="1"/>
    <row r="632" s="179" customFormat="1"/>
    <row r="633" s="179" customFormat="1"/>
    <row r="634" s="179" customFormat="1"/>
    <row r="635" s="179" customFormat="1"/>
    <row r="636" s="179" customFormat="1"/>
    <row r="637" s="179" customFormat="1"/>
    <row r="638" s="179" customFormat="1"/>
    <row r="639" s="179" customFormat="1"/>
    <row r="640" s="179" customFormat="1"/>
    <row r="641" s="179" customFormat="1"/>
    <row r="642" s="179" customFormat="1"/>
    <row r="643" s="179" customFormat="1"/>
    <row r="644" s="179" customFormat="1"/>
    <row r="645" s="179" customFormat="1"/>
    <row r="646" s="179" customFormat="1"/>
    <row r="647" s="179" customFormat="1"/>
    <row r="648" s="179" customFormat="1"/>
    <row r="649" s="179" customFormat="1"/>
    <row r="650" s="179" customFormat="1"/>
    <row r="651" s="179" customFormat="1"/>
    <row r="652" s="179" customFormat="1"/>
    <row r="653" s="179" customFormat="1"/>
    <row r="654" s="179" customFormat="1"/>
    <row r="655" s="179" customFormat="1"/>
    <row r="656" s="179" customFormat="1"/>
    <row r="657" s="179" customFormat="1"/>
    <row r="658" s="179" customFormat="1"/>
    <row r="659" s="179" customFormat="1"/>
    <row r="660" s="179" customFormat="1"/>
    <row r="661" s="179" customFormat="1"/>
    <row r="662" s="179" customFormat="1"/>
    <row r="663" s="179" customFormat="1"/>
    <row r="664" s="179" customFormat="1"/>
    <row r="665" s="179" customFormat="1"/>
    <row r="666" s="179" customFormat="1"/>
    <row r="667" s="179" customFormat="1"/>
    <row r="668" s="179" customFormat="1"/>
    <row r="669" s="179" customFormat="1"/>
    <row r="670" s="179" customFormat="1"/>
    <row r="671" s="179" customFormat="1"/>
    <row r="672" s="179" customFormat="1"/>
    <row r="673" s="179" customFormat="1"/>
    <row r="674" s="179" customFormat="1"/>
    <row r="675" s="179" customFormat="1"/>
    <row r="676" s="179" customFormat="1"/>
    <row r="677" s="179" customFormat="1"/>
    <row r="678" s="179" customFormat="1"/>
    <row r="679" s="179" customFormat="1"/>
    <row r="680" s="179" customFormat="1"/>
    <row r="681" s="179" customFormat="1"/>
    <row r="682" s="179" customFormat="1"/>
    <row r="683" s="179" customFormat="1"/>
    <row r="684" s="179" customFormat="1"/>
    <row r="685" s="179" customFormat="1"/>
    <row r="686" s="179" customFormat="1"/>
    <row r="687" s="179" customFormat="1"/>
    <row r="688" s="179" customFormat="1"/>
    <row r="689" s="179" customFormat="1"/>
    <row r="690" s="179" customFormat="1"/>
    <row r="691" s="179" customFormat="1"/>
    <row r="692" s="179" customFormat="1"/>
    <row r="693" s="179" customFormat="1"/>
    <row r="694" s="179" customFormat="1"/>
    <row r="695" s="179" customFormat="1"/>
    <row r="696" s="179" customFormat="1"/>
    <row r="697" s="179" customFormat="1"/>
    <row r="698" s="179" customFormat="1"/>
    <row r="699" s="179" customFormat="1"/>
    <row r="700" s="179" customFormat="1"/>
    <row r="701" s="179" customFormat="1"/>
    <row r="702" s="179" customFormat="1"/>
    <row r="703" s="179" customFormat="1"/>
    <row r="704" s="179" customFormat="1"/>
    <row r="705" s="179" customFormat="1"/>
    <row r="706" s="179" customFormat="1"/>
    <row r="707" s="179" customFormat="1"/>
    <row r="708" s="179" customFormat="1"/>
    <row r="709" s="179" customFormat="1"/>
    <row r="710" s="179" customFormat="1"/>
    <row r="711" s="179" customFormat="1"/>
    <row r="712" s="179" customFormat="1"/>
    <row r="713" s="179" customFormat="1"/>
    <row r="714" s="179" customFormat="1"/>
    <row r="715" s="179" customFormat="1"/>
    <row r="716" s="179" customFormat="1"/>
    <row r="717" s="179" customFormat="1"/>
    <row r="718" s="179" customFormat="1"/>
    <row r="719" s="179" customFormat="1"/>
    <row r="720" s="179" customFormat="1"/>
    <row r="721" s="179" customFormat="1"/>
    <row r="722" s="179" customFormat="1"/>
    <row r="723" s="179" customFormat="1"/>
    <row r="724" s="179" customFormat="1"/>
    <row r="725" s="179" customFormat="1"/>
    <row r="726" s="179" customFormat="1"/>
    <row r="727" s="179" customFormat="1"/>
    <row r="728" s="179" customFormat="1"/>
    <row r="729" s="179" customFormat="1"/>
    <row r="730" s="179" customFormat="1"/>
    <row r="731" s="179" customFormat="1"/>
    <row r="732" s="179" customFormat="1"/>
    <row r="733" s="179" customFormat="1"/>
    <row r="734" s="179" customFormat="1"/>
    <row r="735" s="179" customFormat="1"/>
    <row r="736" s="179" customFormat="1"/>
    <row r="737" s="179" customFormat="1"/>
    <row r="738" s="179" customFormat="1"/>
    <row r="739" s="179" customFormat="1"/>
    <row r="740" s="179" customFormat="1"/>
    <row r="741" s="179" customFormat="1"/>
    <row r="742" s="179" customFormat="1"/>
    <row r="743" s="179" customFormat="1"/>
    <row r="744" s="179" customFormat="1"/>
    <row r="745" s="179" customFormat="1"/>
    <row r="746" s="179" customFormat="1"/>
    <row r="747" s="179" customFormat="1"/>
    <row r="748" s="179" customFormat="1"/>
    <row r="749" s="179" customFormat="1"/>
    <row r="750" s="179" customFormat="1"/>
    <row r="751" s="179" customFormat="1"/>
    <row r="752" s="179" customFormat="1"/>
    <row r="753" s="179" customFormat="1"/>
    <row r="754" s="179" customFormat="1"/>
    <row r="755" s="179" customFormat="1"/>
    <row r="756" s="179" customFormat="1"/>
    <row r="757" s="179" customFormat="1"/>
    <row r="758" s="179" customFormat="1"/>
    <row r="759" s="179" customFormat="1"/>
    <row r="760" s="179" customFormat="1"/>
    <row r="761" s="179" customFormat="1"/>
    <row r="762" s="179" customFormat="1"/>
    <row r="763" s="179" customFormat="1"/>
    <row r="764" s="179" customFormat="1"/>
    <row r="765" s="179" customFormat="1"/>
    <row r="766" s="179" customFormat="1"/>
    <row r="767" s="179" customFormat="1"/>
    <row r="768" s="179" customFormat="1"/>
    <row r="769" s="179" customFormat="1"/>
    <row r="770" s="179" customFormat="1"/>
    <row r="771" s="179" customFormat="1"/>
    <row r="772" s="179" customFormat="1"/>
    <row r="773" s="179" customFormat="1"/>
    <row r="774" s="179" customFormat="1"/>
    <row r="775" s="179" customFormat="1"/>
    <row r="776" s="179" customFormat="1"/>
    <row r="777" s="179" customFormat="1"/>
    <row r="778" s="179" customFormat="1"/>
    <row r="779" s="179" customFormat="1"/>
    <row r="780" s="179" customFormat="1"/>
    <row r="781" s="179" customFormat="1"/>
    <row r="782" s="179" customFormat="1"/>
    <row r="783" s="179" customFormat="1"/>
    <row r="784" s="179" customFormat="1"/>
    <row r="785" s="179" customFormat="1"/>
    <row r="786" s="179" customFormat="1"/>
    <row r="787" s="179" customFormat="1"/>
    <row r="788" s="179" customFormat="1"/>
    <row r="789" s="179" customFormat="1"/>
    <row r="790" s="179" customFormat="1"/>
    <row r="791" s="179" customFormat="1"/>
    <row r="792" s="179" customFormat="1"/>
    <row r="793" s="179" customFormat="1"/>
    <row r="794" s="179" customFormat="1"/>
    <row r="795" s="179" customFormat="1"/>
    <row r="796" s="179" customFormat="1"/>
    <row r="797" s="179" customFormat="1"/>
    <row r="798" s="179" customFormat="1"/>
    <row r="799" s="179" customFormat="1"/>
    <row r="800" s="179" customFormat="1"/>
    <row r="801" s="179" customFormat="1"/>
    <row r="802" s="179" customFormat="1"/>
    <row r="803" s="179" customFormat="1"/>
    <row r="804" s="179" customFormat="1"/>
    <row r="805" s="179" customFormat="1"/>
    <row r="806" s="179" customFormat="1"/>
    <row r="807" s="179" customFormat="1"/>
    <row r="808" s="179" customFormat="1"/>
    <row r="809" s="179" customFormat="1"/>
    <row r="810" s="179" customFormat="1"/>
    <row r="811" s="179" customFormat="1"/>
    <row r="812" s="179" customFormat="1"/>
    <row r="813" s="179" customFormat="1"/>
    <row r="814" s="179" customFormat="1"/>
    <row r="815" s="179" customFormat="1"/>
    <row r="816" s="179" customFormat="1"/>
    <row r="817" s="179" customFormat="1"/>
    <row r="818" s="179" customFormat="1"/>
    <row r="819" s="179" customFormat="1"/>
    <row r="820" s="179" customFormat="1"/>
    <row r="821" s="179" customFormat="1"/>
    <row r="822" s="179" customFormat="1"/>
    <row r="823" s="179" customFormat="1"/>
    <row r="824" s="179" customFormat="1"/>
    <row r="825" s="179" customFormat="1"/>
    <row r="826" s="179" customFormat="1"/>
    <row r="827" s="179" customFormat="1"/>
    <row r="828" s="179" customFormat="1"/>
    <row r="829" s="179" customFormat="1"/>
    <row r="830" s="179" customFormat="1"/>
    <row r="831" s="179" customFormat="1"/>
    <row r="832" s="179" customFormat="1"/>
    <row r="833" s="179" customFormat="1"/>
    <row r="834" s="179" customFormat="1"/>
    <row r="835" s="179" customFormat="1"/>
    <row r="836" s="179" customFormat="1"/>
    <row r="837" s="179" customFormat="1"/>
    <row r="838" s="179" customFormat="1"/>
    <row r="839" s="179" customFormat="1"/>
    <row r="840" s="179" customFormat="1"/>
    <row r="841" s="179" customFormat="1"/>
    <row r="842" s="179" customFormat="1"/>
    <row r="843" s="179" customFormat="1"/>
    <row r="844" s="179" customFormat="1"/>
    <row r="845" s="179" customFormat="1"/>
    <row r="846" s="179" customFormat="1"/>
    <row r="847" s="179" customFormat="1"/>
    <row r="848" s="179" customFormat="1"/>
    <row r="849" s="179" customFormat="1"/>
    <row r="850" s="179" customFormat="1"/>
    <row r="851" s="179" customFormat="1"/>
    <row r="852" s="179" customFormat="1"/>
    <row r="853" s="179" customFormat="1"/>
    <row r="854" s="179" customFormat="1"/>
    <row r="855" s="179" customFormat="1"/>
    <row r="856" s="179" customFormat="1"/>
    <row r="857" s="179" customFormat="1"/>
    <row r="858" s="179" customFormat="1"/>
    <row r="859" s="179" customFormat="1"/>
    <row r="860" s="179" customFormat="1"/>
    <row r="861" s="179" customFormat="1"/>
    <row r="862" s="179" customFormat="1"/>
    <row r="863" s="179" customFormat="1"/>
    <row r="864" s="179" customFormat="1"/>
    <row r="865" s="179" customFormat="1"/>
    <row r="866" s="179" customFormat="1"/>
    <row r="867" s="179" customFormat="1"/>
    <row r="868" s="179" customFormat="1"/>
    <row r="869" s="179" customFormat="1"/>
    <row r="870" s="179" customFormat="1"/>
    <row r="871" s="179" customFormat="1"/>
    <row r="872" s="179" customFormat="1"/>
    <row r="873" s="179" customFormat="1"/>
    <row r="874" s="179" customFormat="1"/>
    <row r="875" s="179" customFormat="1"/>
    <row r="876" s="179" customFormat="1"/>
    <row r="877" s="179" customFormat="1"/>
    <row r="878" s="179" customFormat="1"/>
    <row r="879" s="179" customFormat="1"/>
    <row r="880" s="179" customFormat="1"/>
    <row r="881" s="179" customFormat="1"/>
    <row r="882" s="179" customFormat="1"/>
    <row r="883" s="179" customFormat="1"/>
    <row r="884" s="179" customFormat="1"/>
    <row r="885" s="179" customFormat="1"/>
    <row r="886" s="179" customFormat="1"/>
    <row r="887" s="179" customFormat="1"/>
    <row r="888" s="179" customFormat="1"/>
    <row r="889" s="179" customFormat="1"/>
    <row r="890" s="179" customFormat="1"/>
    <row r="891" s="179" customFormat="1"/>
    <row r="892" s="179" customFormat="1"/>
    <row r="893" s="179" customFormat="1"/>
    <row r="894" s="179" customFormat="1"/>
    <row r="895" s="179" customFormat="1"/>
    <row r="896" s="179" customFormat="1"/>
    <row r="897" s="179" customFormat="1"/>
    <row r="898" s="179" customFormat="1"/>
    <row r="899" s="179" customFormat="1"/>
    <row r="900" s="179" customFormat="1"/>
    <row r="901" s="179" customFormat="1"/>
    <row r="902" s="179" customFormat="1"/>
    <row r="903" s="179" customFormat="1"/>
    <row r="904" s="179" customFormat="1"/>
    <row r="905" s="179" customFormat="1"/>
    <row r="906" s="179" customFormat="1"/>
    <row r="907" s="179" customFormat="1"/>
    <row r="908" s="179" customFormat="1"/>
    <row r="909" s="179" customFormat="1"/>
    <row r="910" s="179" customFormat="1"/>
    <row r="911" s="179" customFormat="1"/>
    <row r="912" s="179" customFormat="1"/>
    <row r="913" s="179" customFormat="1"/>
    <row r="914" s="179" customFormat="1"/>
    <row r="915" s="179" customFormat="1"/>
    <row r="916" s="179" customFormat="1"/>
    <row r="917" s="179" customFormat="1"/>
    <row r="918" s="179" customFormat="1"/>
    <row r="919" s="179" customFormat="1"/>
    <row r="920" s="179" customFormat="1"/>
    <row r="921" s="179" customFormat="1"/>
    <row r="922" s="179" customFormat="1"/>
    <row r="923" s="179" customFormat="1"/>
    <row r="924" s="179" customFormat="1"/>
    <row r="925" s="179" customFormat="1"/>
    <row r="926" s="179" customFormat="1"/>
    <row r="927" s="179" customFormat="1"/>
    <row r="928" s="179" customFormat="1"/>
    <row r="929" s="179" customFormat="1"/>
    <row r="930" s="179" customFormat="1"/>
    <row r="931" s="179" customFormat="1"/>
    <row r="932" s="179" customFormat="1"/>
    <row r="933" s="179" customFormat="1"/>
    <row r="934" s="179" customFormat="1"/>
    <row r="935" s="179" customFormat="1"/>
    <row r="936" s="179" customFormat="1"/>
    <row r="937" s="179" customFormat="1"/>
    <row r="938" s="179" customFormat="1"/>
    <row r="939" s="179" customFormat="1"/>
    <row r="940" s="179" customFormat="1"/>
    <row r="941" s="179" customFormat="1"/>
    <row r="942" s="179" customFormat="1"/>
    <row r="943" s="179" customFormat="1"/>
    <row r="944" s="179" customFormat="1"/>
    <row r="945" s="179" customFormat="1"/>
    <row r="946" s="179" customFormat="1"/>
    <row r="947" s="179" customFormat="1"/>
    <row r="948" s="179" customFormat="1"/>
    <row r="949" s="179" customFormat="1"/>
    <row r="950" s="179" customFormat="1"/>
    <row r="951" s="179" customFormat="1"/>
    <row r="952" s="179" customFormat="1"/>
    <row r="953" s="179" customFormat="1"/>
    <row r="954" s="179" customFormat="1"/>
    <row r="955" s="179" customFormat="1"/>
    <row r="956" s="179" customFormat="1"/>
    <row r="957" s="179" customFormat="1"/>
    <row r="958" s="179" customFormat="1"/>
    <row r="959" s="179" customFormat="1"/>
    <row r="960" s="179" customFormat="1"/>
    <row r="961" s="179" customFormat="1"/>
    <row r="962" s="179" customFormat="1"/>
    <row r="963" s="179" customFormat="1"/>
    <row r="964" s="179" customFormat="1"/>
    <row r="965" s="179" customFormat="1"/>
    <row r="966" s="179" customFormat="1"/>
    <row r="967" s="179" customFormat="1"/>
    <row r="968" s="179" customFormat="1"/>
    <row r="969" s="179" customFormat="1"/>
    <row r="970" s="179" customFormat="1"/>
    <row r="971" s="179" customFormat="1"/>
    <row r="972" s="179" customFormat="1"/>
    <row r="973" s="179" customFormat="1"/>
    <row r="974" s="179" customFormat="1"/>
    <row r="975" s="179" customFormat="1"/>
    <row r="976" s="179" customFormat="1"/>
    <row r="977" s="179" customFormat="1"/>
    <row r="978" s="179" customFormat="1"/>
    <row r="979" s="179" customFormat="1"/>
    <row r="980" s="179" customFormat="1"/>
    <row r="981" s="179" customFormat="1"/>
    <row r="982" s="179" customFormat="1"/>
    <row r="983" s="179" customFormat="1"/>
    <row r="984" s="179" customFormat="1"/>
    <row r="985" s="179" customFormat="1"/>
    <row r="986" s="179" customFormat="1"/>
    <row r="987" s="179" customFormat="1"/>
    <row r="988" s="179" customFormat="1"/>
    <row r="989" s="179" customFormat="1"/>
    <row r="990" s="179" customFormat="1"/>
    <row r="991" s="179" customFormat="1"/>
    <row r="992" s="179" customFormat="1"/>
    <row r="993" s="179" customFormat="1"/>
    <row r="994" s="179" customFormat="1"/>
    <row r="995" s="179" customFormat="1"/>
    <row r="996" s="179" customFormat="1"/>
    <row r="997" s="179" customFormat="1"/>
    <row r="998" s="179" customFormat="1"/>
    <row r="999" s="179" customFormat="1"/>
    <row r="1000" s="179" customFormat="1"/>
    <row r="1001" s="179" customFormat="1"/>
    <row r="1002" s="179" customFormat="1"/>
    <row r="1003" s="179" customFormat="1"/>
    <row r="1004" s="179" customFormat="1"/>
    <row r="1005" s="179" customFormat="1"/>
    <row r="1006" s="179" customFormat="1"/>
    <row r="1007" s="179" customFormat="1"/>
    <row r="1008" s="179" customFormat="1"/>
    <row r="1009" s="179" customFormat="1"/>
    <row r="1010" s="179" customFormat="1"/>
    <row r="1011" s="179" customFormat="1"/>
    <row r="1012" s="179" customFormat="1"/>
    <row r="1013" s="179" customFormat="1"/>
    <row r="1014" s="179" customFormat="1"/>
    <row r="1015" s="179" customFormat="1"/>
    <row r="1016" s="179" customFormat="1"/>
    <row r="1017" s="179" customFormat="1"/>
    <row r="1018" s="179" customFormat="1"/>
    <row r="1019" s="179" customFormat="1"/>
    <row r="1020" s="179" customFormat="1"/>
    <row r="1021" s="179" customFormat="1"/>
    <row r="1022" s="179" customFormat="1"/>
    <row r="1023" s="179" customFormat="1"/>
    <row r="1024" s="179" customFormat="1"/>
    <row r="1025" s="179" customFormat="1"/>
    <row r="1026" s="179" customFormat="1"/>
    <row r="1027" s="179" customFormat="1"/>
    <row r="1028" s="179" customFormat="1"/>
    <row r="1029" s="179" customFormat="1"/>
    <row r="1030" s="179" customFormat="1"/>
    <row r="1031" s="179" customFormat="1"/>
    <row r="1032" s="179" customFormat="1"/>
    <row r="1033" s="179" customFormat="1"/>
    <row r="1034" s="179" customFormat="1"/>
    <row r="1035" s="179" customFormat="1"/>
    <row r="1036" s="179" customFormat="1"/>
    <row r="1037" s="179" customFormat="1"/>
    <row r="1038" s="179" customFormat="1"/>
    <row r="1039" s="179" customFormat="1"/>
    <row r="1040" s="179" customFormat="1"/>
    <row r="1041" s="179" customFormat="1"/>
    <row r="1042" s="179" customFormat="1"/>
    <row r="1043" s="179" customFormat="1"/>
    <row r="1044" s="179" customFormat="1"/>
    <row r="1045" s="179" customFormat="1"/>
    <row r="1046" s="179" customFormat="1"/>
    <row r="1047" s="179" customFormat="1"/>
    <row r="1048" s="179" customFormat="1"/>
    <row r="1049" s="179" customFormat="1"/>
    <row r="1050" s="179" customFormat="1"/>
    <row r="1051" s="179" customFormat="1"/>
    <row r="1052" s="179" customFormat="1"/>
    <row r="1053" s="179" customFormat="1"/>
    <row r="1054" s="179" customFormat="1"/>
    <row r="1055" s="179" customFormat="1"/>
    <row r="1056" s="179" customFormat="1"/>
    <row r="1057" s="179" customFormat="1"/>
    <row r="1058" s="179" customFormat="1"/>
    <row r="1059" s="179" customFormat="1"/>
    <row r="1060" s="179" customFormat="1"/>
    <row r="1061" s="179" customFormat="1"/>
    <row r="1062" s="179" customFormat="1"/>
    <row r="1063" s="179" customFormat="1"/>
    <row r="1064" s="179" customFormat="1"/>
    <row r="1065" s="179" customFormat="1"/>
    <row r="1066" s="179" customFormat="1"/>
    <row r="1067" s="179" customFormat="1"/>
    <row r="1068" s="179" customFormat="1"/>
    <row r="1069" s="179" customFormat="1"/>
    <row r="1070" s="179" customFormat="1"/>
    <row r="1071" s="179" customFormat="1"/>
    <row r="1072" s="179" customFormat="1"/>
    <row r="1073" s="179" customFormat="1"/>
    <row r="1074" s="179" customFormat="1"/>
    <row r="1075" s="179" customFormat="1"/>
    <row r="1076" s="179" customFormat="1"/>
    <row r="1077" s="179" customFormat="1"/>
    <row r="1078" s="179" customFormat="1"/>
    <row r="1079" s="179" customFormat="1"/>
    <row r="1080" s="179" customFormat="1"/>
    <row r="1081" s="179" customFormat="1"/>
    <row r="1082" s="179" customFormat="1"/>
    <row r="1083" s="179" customFormat="1"/>
    <row r="1084" s="179" customFormat="1"/>
    <row r="1085" s="179" customFormat="1"/>
    <row r="1086" s="179" customFormat="1"/>
    <row r="1087" s="179" customFormat="1"/>
    <row r="1088" s="179" customFormat="1"/>
    <row r="1089" s="179" customFormat="1"/>
    <row r="1090" s="179" customFormat="1"/>
    <row r="1091" s="179" customFormat="1"/>
    <row r="1092" s="179" customFormat="1"/>
    <row r="1093" s="179" customFormat="1"/>
    <row r="1094" s="179" customFormat="1"/>
    <row r="1095" s="179" customFormat="1"/>
    <row r="1096" s="179" customFormat="1"/>
    <row r="1097" s="179" customFormat="1"/>
    <row r="1098" s="179" customFormat="1"/>
    <row r="1099" s="179" customFormat="1"/>
    <row r="1100" s="179" customFormat="1"/>
    <row r="1101" s="179" customFormat="1"/>
    <row r="1102" s="179" customFormat="1"/>
    <row r="1103" s="179" customFormat="1"/>
    <row r="1104" s="179" customFormat="1"/>
    <row r="1105" s="179" customFormat="1"/>
    <row r="1106" s="179" customFormat="1"/>
    <row r="1107" s="179" customFormat="1"/>
    <row r="1108" s="179" customFormat="1"/>
    <row r="1109" s="179" customFormat="1"/>
    <row r="1110" s="179" customFormat="1"/>
    <row r="1111" s="179" customFormat="1"/>
    <row r="1112" s="179" customFormat="1"/>
    <row r="1113" s="179" customFormat="1"/>
    <row r="1114" s="179" customFormat="1"/>
    <row r="1115" s="179" customFormat="1"/>
    <row r="1116" s="179" customFormat="1"/>
    <row r="1117" s="179" customFormat="1"/>
    <row r="1118" s="179" customFormat="1"/>
    <row r="1119" s="179" customFormat="1"/>
    <row r="1120" s="179" customFormat="1"/>
    <row r="1121" s="179" customFormat="1"/>
    <row r="1122" s="179" customFormat="1"/>
    <row r="1123" s="179" customFormat="1"/>
    <row r="1124" s="179" customFormat="1"/>
    <row r="1125" s="179" customFormat="1"/>
    <row r="1126" s="179" customFormat="1"/>
    <row r="1127" s="179" customFormat="1"/>
    <row r="1128" s="179" customFormat="1"/>
    <row r="1129" s="179" customFormat="1"/>
    <row r="1130" s="179" customFormat="1"/>
    <row r="1131" s="179" customFormat="1"/>
    <row r="1132" s="179" customFormat="1"/>
    <row r="1133" s="179" customFormat="1"/>
    <row r="1134" s="179" customFormat="1"/>
    <row r="1135" s="179" customFormat="1"/>
    <row r="1136" s="179" customFormat="1"/>
    <row r="1137" s="179" customFormat="1"/>
    <row r="1138" s="179" customFormat="1"/>
    <row r="1139" s="179" customFormat="1"/>
    <row r="1140" s="179" customFormat="1"/>
    <row r="1141" s="179" customFormat="1"/>
    <row r="1142" s="179" customFormat="1"/>
    <row r="1143" s="179" customFormat="1"/>
    <row r="1144" s="179" customFormat="1"/>
    <row r="1145" s="179" customFormat="1"/>
    <row r="1146" s="179" customFormat="1"/>
    <row r="1147" s="179" customFormat="1"/>
    <row r="1148" s="179" customFormat="1"/>
    <row r="1149" s="179" customFormat="1"/>
    <row r="1150" s="179" customFormat="1"/>
    <row r="1151" s="179" customFormat="1"/>
    <row r="1152" s="179" customFormat="1"/>
    <row r="1153" s="179" customFormat="1"/>
    <row r="1154" s="179" customFormat="1"/>
    <row r="1155" s="179" customFormat="1"/>
    <row r="1156" s="179" customFormat="1"/>
    <row r="1157" s="179" customFormat="1"/>
    <row r="1158" s="179" customFormat="1"/>
    <row r="1159" s="179" customFormat="1"/>
    <row r="1160" s="179" customFormat="1"/>
    <row r="1161" s="179" customFormat="1"/>
    <row r="1162" s="179" customFormat="1"/>
    <row r="1163" s="179" customFormat="1"/>
    <row r="1164" s="179" customFormat="1"/>
    <row r="1165" s="179" customFormat="1"/>
    <row r="1166" s="179" customFormat="1"/>
    <row r="1167" s="179" customFormat="1"/>
    <row r="1168" s="179" customFormat="1"/>
    <row r="1169" s="179" customFormat="1"/>
    <row r="1170" s="179" customFormat="1"/>
    <row r="1171" s="179" customFormat="1"/>
    <row r="1172" s="179" customFormat="1"/>
    <row r="1173" s="179" customFormat="1"/>
    <row r="1174" s="179" customFormat="1"/>
    <row r="1175" s="179" customFormat="1"/>
    <row r="1176" s="179" customFormat="1"/>
    <row r="1177" s="179" customFormat="1"/>
    <row r="1178" s="179" customFormat="1"/>
    <row r="1179" s="179" customFormat="1"/>
    <row r="1180" s="179" customFormat="1"/>
    <row r="1181" s="179" customFormat="1"/>
    <row r="1182" s="179" customFormat="1"/>
    <row r="1183" s="179" customFormat="1"/>
    <row r="1184" s="179" customFormat="1"/>
    <row r="1185" s="179" customFormat="1"/>
    <row r="1186" s="179" customFormat="1"/>
    <row r="1187" s="179" customFormat="1"/>
    <row r="1188" s="179" customFormat="1"/>
    <row r="1189" s="179" customFormat="1"/>
    <row r="1190" s="179" customFormat="1"/>
    <row r="1191" s="179" customFormat="1"/>
    <row r="1192" s="179" customFormat="1"/>
    <row r="1193" s="179" customFormat="1"/>
    <row r="1194" s="179" customFormat="1"/>
    <row r="1195" s="179" customFormat="1"/>
    <row r="1196" s="179" customFormat="1"/>
    <row r="1197" s="179" customFormat="1"/>
    <row r="1198" s="179" customFormat="1"/>
    <row r="1199" s="179" customFormat="1"/>
    <row r="1200" s="179" customFormat="1"/>
    <row r="1201" s="179" customFormat="1"/>
    <row r="1202" s="179" customFormat="1"/>
    <row r="1203" s="179" customFormat="1"/>
    <row r="1204" s="179" customFormat="1"/>
    <row r="1205" s="179" customFormat="1"/>
    <row r="1206" s="179" customFormat="1"/>
    <row r="1207" s="179" customFormat="1"/>
    <row r="1208" s="179" customFormat="1"/>
    <row r="1209" s="179" customFormat="1"/>
    <row r="1210" s="179" customFormat="1"/>
    <row r="1211" s="179" customFormat="1"/>
    <row r="1212" s="179" customFormat="1"/>
    <row r="1213" s="179" customFormat="1"/>
    <row r="1214" s="179" customFormat="1"/>
    <row r="1215" s="179" customFormat="1"/>
    <row r="1216" s="179" customFormat="1"/>
    <row r="1217" s="179" customFormat="1"/>
    <row r="1218" s="179" customFormat="1"/>
    <row r="1219" s="179" customFormat="1"/>
    <row r="1220" s="179" customFormat="1"/>
    <row r="1221" s="179" customFormat="1"/>
    <row r="1222" s="179" customFormat="1"/>
    <row r="1223" s="179" customFormat="1"/>
    <row r="1224" s="179" customFormat="1"/>
    <row r="1225" s="179" customFormat="1"/>
    <row r="1226" s="179" customFormat="1"/>
    <row r="1227" s="179" customFormat="1"/>
    <row r="1228" s="179" customFormat="1"/>
    <row r="1229" s="179" customFormat="1"/>
    <row r="1230" s="179" customFormat="1"/>
    <row r="1231" s="179" customFormat="1"/>
    <row r="1232" s="179" customFormat="1"/>
    <row r="1233" s="179" customFormat="1"/>
    <row r="1234" s="179" customFormat="1"/>
    <row r="1235" s="179" customFormat="1"/>
    <row r="1236" s="179" customFormat="1"/>
    <row r="1237" s="179" customFormat="1"/>
    <row r="1238" s="179" customFormat="1"/>
    <row r="1239" s="179" customFormat="1"/>
    <row r="1240" s="179" customFormat="1"/>
    <row r="1241" s="179" customFormat="1"/>
    <row r="1242" s="179" customFormat="1"/>
    <row r="1243" s="179" customFormat="1"/>
    <row r="1244" s="179" customFormat="1"/>
    <row r="1245" s="179" customFormat="1"/>
    <row r="1246" s="179" customFormat="1"/>
    <row r="1247" s="179" customFormat="1"/>
    <row r="1248" s="179" customFormat="1"/>
    <row r="1249" s="179" customFormat="1"/>
    <row r="1250" s="179" customFormat="1"/>
    <row r="1251" s="179" customFormat="1"/>
    <row r="1252" s="179" customFormat="1"/>
    <row r="1253" s="179" customFormat="1"/>
    <row r="1254" s="179" customFormat="1"/>
    <row r="1255" s="179" customFormat="1"/>
    <row r="1256" s="179" customFormat="1"/>
    <row r="1257" s="179" customFormat="1"/>
    <row r="1258" s="179" customFormat="1"/>
    <row r="1259" s="179" customFormat="1"/>
    <row r="1260" s="179" customFormat="1"/>
    <row r="1261" s="179" customFormat="1"/>
    <row r="1262" s="179" customFormat="1"/>
    <row r="1263" s="179" customFormat="1"/>
    <row r="1264" s="179" customFormat="1"/>
    <row r="1265" s="179" customFormat="1"/>
    <row r="1266" s="179" customFormat="1"/>
    <row r="1267" s="179" customFormat="1"/>
    <row r="1268" s="179" customFormat="1"/>
    <row r="1269" s="179" customFormat="1"/>
    <row r="1270" s="179" customFormat="1"/>
    <row r="1271" s="179" customFormat="1"/>
    <row r="1272" s="179" customFormat="1"/>
    <row r="1273" s="179" customFormat="1"/>
    <row r="1274" s="179" customFormat="1"/>
    <row r="1275" s="179" customFormat="1"/>
    <row r="1276" s="179" customFormat="1"/>
    <row r="1277" s="179" customFormat="1"/>
    <row r="1278" s="179" customFormat="1"/>
    <row r="1279" s="179" customFormat="1"/>
    <row r="1280" s="179" customFormat="1"/>
    <row r="1281" s="179" customFormat="1"/>
    <row r="1282" s="179" customFormat="1"/>
    <row r="1283" s="179" customFormat="1"/>
    <row r="1284" s="179" customFormat="1"/>
    <row r="1285" s="179" customFormat="1"/>
    <row r="1286" s="179" customFormat="1"/>
    <row r="1287" s="179" customFormat="1"/>
    <row r="1288" s="179" customFormat="1"/>
    <row r="1289" s="179" customFormat="1"/>
    <row r="1290" s="179" customFormat="1"/>
    <row r="1291" s="179" customFormat="1"/>
    <row r="1292" s="179" customFormat="1"/>
    <row r="1293" s="179" customFormat="1"/>
    <row r="1294" s="179" customFormat="1"/>
    <row r="1295" s="179" customFormat="1"/>
    <row r="1296" s="179" customFormat="1"/>
    <row r="1297" s="179" customFormat="1"/>
    <row r="1298" s="179" customFormat="1"/>
    <row r="1299" s="179" customFormat="1"/>
    <row r="1300" s="179" customFormat="1"/>
    <row r="1301" s="179" customFormat="1"/>
    <row r="1302" s="179" customFormat="1"/>
    <row r="1303" s="179" customFormat="1"/>
    <row r="1304" s="179" customFormat="1"/>
    <row r="1305" s="179" customFormat="1"/>
    <row r="1306" s="179" customFormat="1"/>
    <row r="1307" s="179" customFormat="1"/>
    <row r="1308" s="179" customFormat="1"/>
    <row r="1309" s="179" customFormat="1"/>
    <row r="1310" s="179" customFormat="1"/>
    <row r="1311" s="179" customFormat="1"/>
    <row r="1312" s="179" customFormat="1"/>
    <row r="1313" s="179" customFormat="1"/>
    <row r="1314" s="179" customFormat="1"/>
    <row r="1315" s="179" customFormat="1"/>
    <row r="1316" s="179" customFormat="1"/>
    <row r="1317" s="179" customFormat="1"/>
    <row r="1318" s="179" customFormat="1"/>
    <row r="1319" s="179" customFormat="1"/>
    <row r="1320" s="179" customFormat="1"/>
    <row r="1321" s="179" customFormat="1"/>
    <row r="1322" s="179" customFormat="1"/>
    <row r="1323" s="179" customFormat="1"/>
    <row r="1324" s="179" customFormat="1"/>
    <row r="1325" s="179" customFormat="1"/>
    <row r="1326" s="179" customFormat="1"/>
    <row r="1327" s="179" customFormat="1"/>
    <row r="1328" s="179" customFormat="1"/>
    <row r="1329" s="179" customFormat="1"/>
    <row r="1330" s="179" customFormat="1"/>
    <row r="1331" s="179" customFormat="1"/>
    <row r="1332" s="179" customFormat="1"/>
    <row r="1333" s="179" customFormat="1"/>
    <row r="1334" s="179" customFormat="1"/>
    <row r="1335" s="179" customFormat="1"/>
    <row r="1336" s="179" customFormat="1"/>
    <row r="1337" s="179" customFormat="1"/>
    <row r="1338" s="179" customFormat="1"/>
    <row r="1339" s="179" customFormat="1"/>
    <row r="1340" s="179" customFormat="1"/>
    <row r="1341" s="179" customFormat="1"/>
    <row r="1342" s="179" customFormat="1"/>
    <row r="1343" s="179" customFormat="1"/>
    <row r="1344" s="179" customFormat="1"/>
    <row r="1345" s="179" customFormat="1"/>
    <row r="1346" s="179" customFormat="1"/>
    <row r="1347" s="179" customFormat="1"/>
    <row r="1348" s="179" customFormat="1"/>
    <row r="1349" s="179" customFormat="1"/>
    <row r="1350" s="179" customFormat="1"/>
    <row r="1351" s="179" customFormat="1"/>
    <row r="1352" s="179" customFormat="1"/>
    <row r="1353" s="179" customFormat="1"/>
    <row r="1354" s="179" customFormat="1"/>
    <row r="1355" s="179" customFormat="1"/>
    <row r="1356" s="179" customFormat="1"/>
    <row r="1357" s="179" customFormat="1"/>
    <row r="1358" s="179" customFormat="1"/>
  </sheetData>
  <sheetProtection selectLockedCells="1" selectUnlockedCells="1"/>
  <pageMargins left="0.70866141732283472" right="0.70866141732283472" top="0.74803149606299213" bottom="0.74803149606299213" header="0.31496062992125984" footer="0.31496062992125984"/>
  <pageSetup scale="1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C5BF3"/>
  </sheetPr>
  <dimension ref="A10:Y10"/>
  <sheetViews>
    <sheetView tabSelected="1" zoomScale="110" zoomScaleNormal="110" workbookViewId="0">
      <selection activeCell="N8" sqref="N8"/>
    </sheetView>
  </sheetViews>
  <sheetFormatPr baseColWidth="10" defaultColWidth="11.5" defaultRowHeight="13"/>
  <cols>
    <col min="1" max="25" width="11.5" style="1"/>
  </cols>
  <sheetData>
    <row r="10" spans="13:13">
      <c r="M10" s="1" t="s">
        <v>2</v>
      </c>
    </row>
  </sheetData>
  <sheetProtection algorithmName="SHA-512" hashValue="LpgWCXvo9s4hiA3sqZesXy2pLXlUKrgTc3+ue78FfNoN40epk6yjQ2EHVFn5RAo+MFxfawqx8lYmDdj30z8OuQ==" saltValue="620zJrLISTsONt84buB3Kg==" spinCount="100000" sheet="1" objects="1" scenario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DCD"/>
  </sheetPr>
  <dimension ref="A1:AW100"/>
  <sheetViews>
    <sheetView zoomScale="90" zoomScaleNormal="90" workbookViewId="0">
      <selection activeCell="AI120" sqref="AI120"/>
    </sheetView>
  </sheetViews>
  <sheetFormatPr baseColWidth="10" defaultColWidth="11.5" defaultRowHeight="13"/>
  <cols>
    <col min="1" max="1" width="6.5" customWidth="1"/>
    <col min="2" max="2" width="23.1640625" customWidth="1"/>
    <col min="3" max="3" width="48.5" customWidth="1"/>
    <col min="4" max="5" width="36.5" style="30" customWidth="1"/>
    <col min="6" max="7" width="39.1640625" style="30" customWidth="1"/>
    <col min="8" max="9" width="16.5" style="1" customWidth="1"/>
    <col min="10" max="49" width="11.5" style="1"/>
  </cols>
  <sheetData>
    <row r="1" spans="1:7">
      <c r="A1" s="1"/>
      <c r="B1" s="1"/>
      <c r="C1" s="1"/>
      <c r="D1" s="53"/>
      <c r="E1" s="53"/>
      <c r="F1" s="53"/>
      <c r="G1" s="53"/>
    </row>
    <row r="2" spans="1:7">
      <c r="A2" s="1"/>
      <c r="B2" s="1"/>
      <c r="C2" s="1"/>
      <c r="D2" s="53"/>
      <c r="E2" s="53"/>
      <c r="F2" s="53"/>
      <c r="G2" s="53"/>
    </row>
    <row r="3" spans="1:7">
      <c r="A3" s="1"/>
      <c r="B3" s="1"/>
      <c r="C3" s="1"/>
      <c r="D3" s="53"/>
      <c r="E3" s="53"/>
      <c r="F3" s="53"/>
      <c r="G3" s="53"/>
    </row>
    <row r="4" spans="1:7" ht="221.25" customHeight="1">
      <c r="A4" s="1"/>
      <c r="B4" s="1"/>
      <c r="C4" s="1"/>
      <c r="D4" s="53"/>
      <c r="E4" s="53"/>
      <c r="F4" s="53"/>
      <c r="G4" s="53"/>
    </row>
    <row r="5" spans="1:7">
      <c r="A5" s="1"/>
      <c r="B5" s="1"/>
      <c r="C5" s="1"/>
      <c r="D5" s="53"/>
      <c r="E5" s="53"/>
      <c r="F5" s="53"/>
      <c r="G5" s="53"/>
    </row>
    <row r="6" spans="1:7">
      <c r="A6" s="1"/>
      <c r="B6" s="1"/>
      <c r="C6" s="1"/>
      <c r="D6" s="53"/>
      <c r="E6" s="53"/>
      <c r="F6" s="53"/>
      <c r="G6" s="53"/>
    </row>
    <row r="7" spans="1:7">
      <c r="A7" s="1"/>
      <c r="B7" s="1"/>
      <c r="C7" s="1"/>
      <c r="D7" s="53"/>
      <c r="E7" s="53"/>
      <c r="F7" s="53"/>
      <c r="G7" s="53"/>
    </row>
    <row r="8" spans="1:7">
      <c r="A8" s="1"/>
      <c r="B8" s="1"/>
      <c r="C8" s="1"/>
      <c r="D8" s="53"/>
      <c r="E8" s="53"/>
      <c r="F8" s="53"/>
      <c r="G8" s="53"/>
    </row>
    <row r="9" spans="1:7" ht="45.75" customHeight="1">
      <c r="A9" s="1"/>
      <c r="B9" s="1"/>
      <c r="C9" s="1"/>
      <c r="D9" s="53"/>
      <c r="E9" s="53"/>
      <c r="F9" s="53"/>
      <c r="G9" s="53"/>
    </row>
    <row r="10" spans="1:7" ht="45.75" customHeight="1">
      <c r="A10" s="1"/>
      <c r="B10" s="1"/>
      <c r="C10" s="1"/>
      <c r="D10" s="53"/>
      <c r="E10" s="53"/>
      <c r="F10" s="53"/>
      <c r="G10" s="53"/>
    </row>
    <row r="11" spans="1:7" ht="45.75" customHeight="1">
      <c r="A11" s="1"/>
      <c r="B11" s="1"/>
      <c r="C11" s="1"/>
      <c r="D11" s="53"/>
      <c r="E11" s="53"/>
      <c r="F11" s="53"/>
      <c r="G11" s="53"/>
    </row>
    <row r="12" spans="1:7" ht="45.75" customHeight="1">
      <c r="A12" s="1"/>
      <c r="B12" s="1"/>
      <c r="C12" s="1"/>
      <c r="D12" s="53"/>
      <c r="E12" s="53"/>
      <c r="F12" s="53"/>
      <c r="G12" s="53"/>
    </row>
    <row r="13" spans="1:7" ht="45.75" customHeight="1">
      <c r="A13" s="1"/>
      <c r="B13" s="1"/>
      <c r="C13" s="1"/>
      <c r="D13" s="53"/>
      <c r="E13" s="53"/>
      <c r="F13" s="53"/>
      <c r="G13" s="53"/>
    </row>
    <row r="14" spans="1:7" ht="45.75" customHeight="1">
      <c r="A14" s="1"/>
      <c r="B14" s="1"/>
      <c r="C14" s="1"/>
      <c r="D14" s="53"/>
      <c r="E14" s="53"/>
      <c r="F14" s="53"/>
      <c r="G14" s="53"/>
    </row>
    <row r="15" spans="1:7" ht="45.75" customHeight="1">
      <c r="A15" s="1"/>
      <c r="B15" s="1"/>
      <c r="C15" s="1"/>
      <c r="D15" s="53"/>
      <c r="E15" s="53"/>
      <c r="F15" s="53"/>
      <c r="G15" s="53"/>
    </row>
    <row r="16" spans="1:7" ht="45.75" customHeight="1">
      <c r="A16" s="1"/>
      <c r="B16" s="1"/>
      <c r="C16" s="1"/>
      <c r="D16" s="53"/>
      <c r="E16" s="53"/>
      <c r="F16" s="53"/>
      <c r="G16" s="53"/>
    </row>
    <row r="17" spans="1:49" ht="45.75" customHeight="1">
      <c r="A17" s="1"/>
      <c r="B17" s="1"/>
      <c r="C17" s="1"/>
      <c r="D17" s="53"/>
      <c r="E17" s="53"/>
      <c r="F17" s="53"/>
      <c r="G17" s="53"/>
    </row>
    <row r="18" spans="1:49" ht="45.75" customHeight="1">
      <c r="A18" s="1"/>
      <c r="B18" s="1"/>
      <c r="C18" s="1"/>
      <c r="D18" s="53"/>
      <c r="E18" s="53"/>
      <c r="F18" s="53"/>
      <c r="G18" s="53"/>
    </row>
    <row r="19" spans="1:49" ht="45.75" customHeight="1">
      <c r="A19" s="1"/>
      <c r="B19" s="1"/>
      <c r="C19" s="1"/>
      <c r="D19" s="53"/>
      <c r="E19" s="53"/>
      <c r="F19" s="53"/>
      <c r="G19" s="53"/>
    </row>
    <row r="20" spans="1:49" ht="45.75" customHeight="1">
      <c r="A20" s="1"/>
      <c r="B20" s="1"/>
      <c r="C20" s="1"/>
      <c r="D20" s="53"/>
      <c r="E20" s="53"/>
      <c r="F20" s="53"/>
      <c r="G20" s="53"/>
    </row>
    <row r="21" spans="1:49" ht="45.75" customHeight="1">
      <c r="A21" s="1"/>
      <c r="B21" s="1"/>
      <c r="C21" s="1"/>
      <c r="D21" s="53"/>
      <c r="E21" s="53"/>
      <c r="F21" s="53"/>
      <c r="G21" s="53"/>
    </row>
    <row r="22" spans="1:49" ht="45.75" customHeight="1">
      <c r="A22" s="1"/>
      <c r="B22" s="1"/>
      <c r="C22" s="1"/>
      <c r="D22" s="53"/>
      <c r="E22" s="53"/>
      <c r="F22" s="53"/>
      <c r="G22" s="53"/>
    </row>
    <row r="23" spans="1:49" ht="45.75" customHeight="1">
      <c r="A23" s="1"/>
      <c r="B23" s="1"/>
      <c r="C23" s="1"/>
      <c r="D23" s="53"/>
      <c r="E23" s="53"/>
      <c r="F23" s="53"/>
      <c r="G23" s="53"/>
    </row>
    <row r="24" spans="1:49" ht="41.25" customHeight="1" thickBot="1">
      <c r="A24" s="1"/>
      <c r="B24" s="1"/>
      <c r="C24" s="1"/>
      <c r="D24" s="53"/>
      <c r="E24" s="53"/>
      <c r="F24" s="53"/>
      <c r="G24" s="53"/>
    </row>
    <row r="25" spans="1:49" s="211" customFormat="1" ht="30.75" customHeight="1" thickBot="1">
      <c r="A25" s="210"/>
      <c r="B25" s="210"/>
      <c r="C25" s="210"/>
      <c r="D25" s="652" t="s">
        <v>3</v>
      </c>
      <c r="E25" s="653"/>
      <c r="F25" s="653"/>
      <c r="G25" s="654"/>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row>
    <row r="26" spans="1:49" s="211" customFormat="1" ht="30.75" customHeight="1" thickBot="1">
      <c r="A26" s="210"/>
      <c r="B26" s="210"/>
      <c r="C26" s="210"/>
      <c r="D26" s="212">
        <v>1</v>
      </c>
      <c r="E26" s="212">
        <v>2</v>
      </c>
      <c r="F26" s="212">
        <v>3</v>
      </c>
      <c r="G26" s="212">
        <v>4</v>
      </c>
      <c r="H26" s="213"/>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row>
    <row r="27" spans="1:49" s="211" customFormat="1" ht="31.5" customHeight="1">
      <c r="A27" s="651" t="s">
        <v>4</v>
      </c>
      <c r="B27" s="655" t="s">
        <v>5</v>
      </c>
      <c r="C27" s="589" t="s">
        <v>6</v>
      </c>
      <c r="D27" s="243" t="s">
        <v>7</v>
      </c>
      <c r="E27" s="244" t="s">
        <v>7</v>
      </c>
      <c r="F27" s="243" t="s">
        <v>7</v>
      </c>
      <c r="G27" s="245" t="s">
        <v>8</v>
      </c>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row>
    <row r="28" spans="1:49" s="211" customFormat="1" ht="43.5" customHeight="1">
      <c r="A28" s="651"/>
      <c r="B28" s="656"/>
      <c r="C28" s="238" t="s">
        <v>9</v>
      </c>
      <c r="D28" s="246" t="s">
        <v>10</v>
      </c>
      <c r="E28" s="247" t="s">
        <v>10</v>
      </c>
      <c r="F28" s="246" t="s">
        <v>11</v>
      </c>
      <c r="G28" s="248" t="s">
        <v>12</v>
      </c>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row>
    <row r="29" spans="1:49" s="211" customFormat="1" ht="47.25" customHeight="1" thickBot="1">
      <c r="A29" s="651"/>
      <c r="B29" s="657"/>
      <c r="C29" s="238" t="s">
        <v>13</v>
      </c>
      <c r="D29" s="240" t="s">
        <v>14</v>
      </c>
      <c r="E29" s="240" t="s">
        <v>14</v>
      </c>
      <c r="F29" s="249" t="s">
        <v>15</v>
      </c>
      <c r="G29" s="250" t="s">
        <v>16</v>
      </c>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row>
    <row r="30" spans="1:49" s="211" customFormat="1" ht="31.5" customHeight="1">
      <c r="A30" s="651"/>
      <c r="B30" s="658" t="s">
        <v>17</v>
      </c>
      <c r="C30" s="214" t="s">
        <v>6</v>
      </c>
      <c r="D30" s="251" t="s">
        <v>18</v>
      </c>
      <c r="E30" s="243" t="s">
        <v>18</v>
      </c>
      <c r="F30" s="243" t="s">
        <v>19</v>
      </c>
      <c r="G30" s="245" t="s">
        <v>8</v>
      </c>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row>
    <row r="31" spans="1:49" s="211" customFormat="1" ht="31.5" customHeight="1">
      <c r="A31" s="651"/>
      <c r="B31" s="659"/>
      <c r="C31" s="215" t="s">
        <v>9</v>
      </c>
      <c r="D31" s="258" t="s">
        <v>10</v>
      </c>
      <c r="E31" s="246" t="s">
        <v>10</v>
      </c>
      <c r="F31" s="246" t="s">
        <v>20</v>
      </c>
      <c r="G31" s="248" t="s">
        <v>20</v>
      </c>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row>
    <row r="32" spans="1:49" s="211" customFormat="1" ht="57" customHeight="1" thickBot="1">
      <c r="A32" s="651"/>
      <c r="B32" s="660"/>
      <c r="C32" s="238" t="s">
        <v>13</v>
      </c>
      <c r="D32" s="239" t="s">
        <v>21</v>
      </c>
      <c r="E32" s="240" t="s">
        <v>21</v>
      </c>
      <c r="F32" s="249" t="s">
        <v>22</v>
      </c>
      <c r="G32" s="250" t="s">
        <v>23</v>
      </c>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row>
    <row r="33" spans="1:49" s="211" customFormat="1" ht="31.5" customHeight="1">
      <c r="A33" s="651"/>
      <c r="B33" s="661" t="s">
        <v>24</v>
      </c>
      <c r="C33" s="590" t="s">
        <v>6</v>
      </c>
      <c r="D33" s="243" t="s">
        <v>25</v>
      </c>
      <c r="E33" s="251" t="s">
        <v>25</v>
      </c>
      <c r="F33" s="243" t="s">
        <v>8</v>
      </c>
      <c r="G33" s="245" t="s">
        <v>8</v>
      </c>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row>
    <row r="34" spans="1:49" s="211" customFormat="1" ht="31.5" customHeight="1">
      <c r="A34" s="651"/>
      <c r="B34" s="662"/>
      <c r="C34" s="591" t="s">
        <v>9</v>
      </c>
      <c r="D34" s="246" t="s">
        <v>26</v>
      </c>
      <c r="E34" s="247" t="s">
        <v>26</v>
      </c>
      <c r="F34" s="246" t="s">
        <v>27</v>
      </c>
      <c r="G34" s="248" t="s">
        <v>27</v>
      </c>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row>
    <row r="35" spans="1:49" s="211" customFormat="1" ht="31.5" customHeight="1" thickBot="1">
      <c r="A35" s="651"/>
      <c r="B35" s="663"/>
      <c r="C35" s="238" t="s">
        <v>13</v>
      </c>
      <c r="D35" s="240" t="s">
        <v>28</v>
      </c>
      <c r="E35" s="239" t="s">
        <v>29</v>
      </c>
      <c r="F35" s="240" t="s">
        <v>29</v>
      </c>
      <c r="G35" s="250" t="s">
        <v>30</v>
      </c>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row>
    <row r="36" spans="1:49" s="211" customFormat="1" ht="31.5" customHeight="1">
      <c r="A36" s="651"/>
      <c r="B36" s="664" t="s">
        <v>31</v>
      </c>
      <c r="C36" s="590" t="s">
        <v>6</v>
      </c>
      <c r="D36" s="243" t="s">
        <v>19</v>
      </c>
      <c r="E36" s="244" t="s">
        <v>32</v>
      </c>
      <c r="F36" s="243" t="s">
        <v>8</v>
      </c>
      <c r="G36" s="245" t="s">
        <v>8</v>
      </c>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row>
    <row r="37" spans="1:49" s="211" customFormat="1" ht="31.5" customHeight="1">
      <c r="A37" s="651"/>
      <c r="B37" s="665"/>
      <c r="C37" s="591" t="s">
        <v>9</v>
      </c>
      <c r="D37" s="246" t="s">
        <v>20</v>
      </c>
      <c r="E37" s="247" t="s">
        <v>20</v>
      </c>
      <c r="F37" s="246" t="s">
        <v>27</v>
      </c>
      <c r="G37" s="248" t="s">
        <v>27</v>
      </c>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row>
    <row r="38" spans="1:49" s="211" customFormat="1" ht="31.5" customHeight="1" thickBot="1">
      <c r="A38" s="651"/>
      <c r="B38" s="666"/>
      <c r="C38" s="238" t="s">
        <v>13</v>
      </c>
      <c r="D38" s="249" t="s">
        <v>33</v>
      </c>
      <c r="E38" s="252" t="s">
        <v>34</v>
      </c>
      <c r="F38" s="249" t="s">
        <v>34</v>
      </c>
      <c r="G38" s="253" t="s">
        <v>35</v>
      </c>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row>
    <row r="39" spans="1:49" s="211" customFormat="1" ht="31.5" customHeight="1">
      <c r="A39" s="651"/>
      <c r="B39" s="667" t="s">
        <v>36</v>
      </c>
      <c r="C39" s="590" t="s">
        <v>6</v>
      </c>
      <c r="D39" s="243" t="s">
        <v>32</v>
      </c>
      <c r="E39" s="244" t="s">
        <v>8</v>
      </c>
      <c r="F39" s="243" t="s">
        <v>8</v>
      </c>
      <c r="G39" s="245" t="s">
        <v>8</v>
      </c>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row>
    <row r="40" spans="1:49" s="211" customFormat="1" ht="31.5" customHeight="1">
      <c r="A40" s="651"/>
      <c r="B40" s="668"/>
      <c r="C40" s="591" t="s">
        <v>9</v>
      </c>
      <c r="D40" s="246" t="s">
        <v>37</v>
      </c>
      <c r="E40" s="247" t="s">
        <v>37</v>
      </c>
      <c r="F40" s="246" t="s">
        <v>38</v>
      </c>
      <c r="G40" s="248" t="s">
        <v>27</v>
      </c>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row>
    <row r="41" spans="1:49" s="211" customFormat="1" ht="49.5" customHeight="1" thickBot="1">
      <c r="A41" s="651"/>
      <c r="B41" s="669"/>
      <c r="C41" s="238" t="s">
        <v>13</v>
      </c>
      <c r="D41" s="240" t="s">
        <v>27</v>
      </c>
      <c r="E41" s="254" t="s">
        <v>39</v>
      </c>
      <c r="F41" s="240" t="s">
        <v>39</v>
      </c>
      <c r="G41" s="250" t="s">
        <v>40</v>
      </c>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row>
    <row r="42" spans="1:49" s="211" customFormat="1" ht="31.5" customHeight="1">
      <c r="A42" s="651"/>
      <c r="B42" s="670" t="s">
        <v>41</v>
      </c>
      <c r="C42" s="590" t="s">
        <v>6</v>
      </c>
      <c r="D42" s="243" t="s">
        <v>8</v>
      </c>
      <c r="E42" s="244" t="s">
        <v>8</v>
      </c>
      <c r="F42" s="243" t="s">
        <v>8</v>
      </c>
      <c r="G42" s="245" t="s">
        <v>8</v>
      </c>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row>
    <row r="43" spans="1:49" s="211" customFormat="1" ht="31.5" customHeight="1">
      <c r="A43" s="651"/>
      <c r="B43" s="671"/>
      <c r="C43" s="591" t="s">
        <v>9</v>
      </c>
      <c r="D43" s="246" t="s">
        <v>38</v>
      </c>
      <c r="E43" s="247" t="s">
        <v>38</v>
      </c>
      <c r="F43" s="246" t="s">
        <v>38</v>
      </c>
      <c r="G43" s="248" t="s">
        <v>27</v>
      </c>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row>
    <row r="44" spans="1:49" s="211" customFormat="1" ht="31.5" customHeight="1" thickBot="1">
      <c r="A44" s="651"/>
      <c r="B44" s="672"/>
      <c r="C44" s="238" t="s">
        <v>13</v>
      </c>
      <c r="D44" s="240" t="s">
        <v>27</v>
      </c>
      <c r="E44" s="239" t="s">
        <v>42</v>
      </c>
      <c r="F44" s="240" t="s">
        <v>42</v>
      </c>
      <c r="G44" s="250" t="s">
        <v>43</v>
      </c>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row>
    <row r="45" spans="1:49" s="211" customFormat="1" ht="31.5" customHeight="1">
      <c r="A45" s="651"/>
      <c r="B45" s="673" t="s">
        <v>44</v>
      </c>
      <c r="C45" s="589" t="s">
        <v>6</v>
      </c>
      <c r="D45" s="243" t="s">
        <v>8</v>
      </c>
      <c r="E45" s="244" t="s">
        <v>8</v>
      </c>
      <c r="F45" s="243" t="s">
        <v>8</v>
      </c>
      <c r="G45" s="245" t="s">
        <v>8</v>
      </c>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row>
    <row r="46" spans="1:49" s="211" customFormat="1" ht="31.5" customHeight="1">
      <c r="A46" s="651"/>
      <c r="B46" s="674"/>
      <c r="C46" s="238" t="s">
        <v>9</v>
      </c>
      <c r="D46" s="246" t="s">
        <v>27</v>
      </c>
      <c r="E46" s="247" t="s">
        <v>27</v>
      </c>
      <c r="F46" s="246" t="s">
        <v>27</v>
      </c>
      <c r="G46" s="248" t="s">
        <v>27</v>
      </c>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row>
    <row r="47" spans="1:49" s="211" customFormat="1" ht="31.5" customHeight="1" thickBot="1">
      <c r="A47" s="651"/>
      <c r="B47" s="675"/>
      <c r="C47" s="592" t="s">
        <v>13</v>
      </c>
      <c r="D47" s="240" t="s">
        <v>27</v>
      </c>
      <c r="E47" s="239" t="s">
        <v>27</v>
      </c>
      <c r="F47" s="240" t="s">
        <v>27</v>
      </c>
      <c r="G47" s="250" t="s">
        <v>27</v>
      </c>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row>
    <row r="48" spans="1:49" s="211" customFormat="1" ht="31.5" customHeight="1" thickBot="1">
      <c r="A48" s="210"/>
      <c r="B48" s="210"/>
      <c r="C48" s="210"/>
      <c r="D48" s="216">
        <v>1</v>
      </c>
      <c r="E48" s="216">
        <v>2</v>
      </c>
      <c r="F48" s="216">
        <v>3</v>
      </c>
      <c r="G48" s="216">
        <v>4</v>
      </c>
      <c r="H48" s="213"/>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row>
    <row r="49" spans="1:49" s="211" customFormat="1" ht="31.5" customHeight="1" thickBot="1">
      <c r="A49" s="210"/>
      <c r="B49" s="210"/>
      <c r="C49" s="210"/>
      <c r="D49" s="652" t="s">
        <v>3</v>
      </c>
      <c r="E49" s="653"/>
      <c r="F49" s="653"/>
      <c r="G49" s="654"/>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row>
    <row r="50" spans="1:49" ht="76.5" customHeight="1">
      <c r="A50" s="1"/>
      <c r="B50" s="1"/>
      <c r="C50" s="1"/>
      <c r="D50" s="53"/>
      <c r="E50" s="53"/>
      <c r="F50" s="53"/>
      <c r="G50" s="53"/>
    </row>
    <row r="51" spans="1:49">
      <c r="A51" s="1"/>
      <c r="B51" s="1"/>
      <c r="C51" s="1"/>
      <c r="D51" s="53"/>
      <c r="E51" s="53"/>
      <c r="F51" s="53"/>
      <c r="G51" s="53"/>
    </row>
    <row r="52" spans="1:49">
      <c r="A52" s="1"/>
      <c r="B52" s="1"/>
      <c r="C52" s="1"/>
      <c r="D52" s="53"/>
      <c r="E52" s="53"/>
      <c r="F52" s="53"/>
      <c r="G52" s="53"/>
    </row>
    <row r="53" spans="1:49">
      <c r="A53" s="1"/>
      <c r="B53" s="1"/>
      <c r="C53" s="1"/>
      <c r="D53" s="53"/>
      <c r="E53" s="53"/>
      <c r="F53" s="53"/>
      <c r="G53" s="53"/>
    </row>
    <row r="54" spans="1:49">
      <c r="A54" s="1"/>
      <c r="B54" s="1"/>
      <c r="C54" s="1"/>
      <c r="D54" s="53"/>
      <c r="E54" s="53"/>
      <c r="F54" s="53"/>
      <c r="G54" s="53"/>
    </row>
    <row r="55" spans="1:49">
      <c r="A55" s="1"/>
      <c r="B55" s="1"/>
      <c r="C55" s="1"/>
      <c r="D55" s="53"/>
      <c r="E55" s="53"/>
      <c r="F55" s="53"/>
      <c r="G55" s="53"/>
    </row>
    <row r="56" spans="1:49">
      <c r="A56" s="1"/>
      <c r="B56" s="1"/>
      <c r="C56" s="1"/>
      <c r="D56" s="53"/>
      <c r="E56" s="53"/>
      <c r="F56" s="53"/>
      <c r="G56" s="53"/>
    </row>
    <row r="57" spans="1:49">
      <c r="A57" s="1"/>
      <c r="B57" s="1"/>
      <c r="C57" s="1"/>
      <c r="D57" s="53"/>
      <c r="E57" s="53"/>
      <c r="F57" s="53"/>
      <c r="G57" s="53"/>
    </row>
    <row r="58" spans="1:49">
      <c r="A58" s="1"/>
      <c r="B58" s="1"/>
      <c r="C58" s="1"/>
      <c r="D58" s="53"/>
      <c r="E58" s="53"/>
      <c r="F58" s="53"/>
      <c r="G58" s="53"/>
    </row>
    <row r="59" spans="1:49">
      <c r="A59" s="1"/>
      <c r="B59" s="1"/>
      <c r="C59" s="1"/>
      <c r="D59" s="53"/>
      <c r="E59" s="53"/>
      <c r="F59" s="53"/>
      <c r="G59" s="53"/>
    </row>
    <row r="60" spans="1:49">
      <c r="A60" s="1"/>
      <c r="B60" s="1"/>
      <c r="C60" s="1"/>
      <c r="D60" s="53"/>
      <c r="E60" s="53"/>
      <c r="F60" s="53"/>
      <c r="G60" s="53"/>
    </row>
    <row r="61" spans="1:49">
      <c r="A61" s="1"/>
      <c r="B61" s="1"/>
      <c r="C61" s="1"/>
      <c r="D61" s="53"/>
      <c r="E61" s="53"/>
      <c r="F61" s="53"/>
      <c r="G61" s="53"/>
    </row>
    <row r="62" spans="1:49">
      <c r="A62" s="1"/>
      <c r="B62" s="1"/>
      <c r="C62" s="1"/>
      <c r="D62" s="53"/>
      <c r="E62" s="53"/>
      <c r="F62" s="53"/>
      <c r="G62" s="53"/>
    </row>
    <row r="63" spans="1:49">
      <c r="A63" s="1"/>
      <c r="B63" s="1"/>
      <c r="C63" s="1"/>
      <c r="D63" s="53"/>
      <c r="E63" s="53"/>
      <c r="F63" s="53"/>
      <c r="G63" s="53"/>
    </row>
    <row r="64" spans="1:49">
      <c r="A64" s="1"/>
      <c r="B64" s="1"/>
      <c r="C64" s="1"/>
      <c r="D64" s="53"/>
      <c r="E64" s="53"/>
      <c r="F64" s="53"/>
      <c r="G64" s="53"/>
    </row>
    <row r="65" spans="1:7">
      <c r="A65" s="1"/>
      <c r="B65" s="1"/>
      <c r="C65" s="1"/>
      <c r="D65" s="53"/>
      <c r="E65" s="53"/>
      <c r="F65" s="53"/>
      <c r="G65" s="53"/>
    </row>
    <row r="66" spans="1:7">
      <c r="A66" s="1"/>
      <c r="B66" s="1"/>
      <c r="C66" s="1"/>
      <c r="D66" s="53"/>
      <c r="E66" s="53"/>
      <c r="F66" s="53"/>
      <c r="G66" s="53"/>
    </row>
    <row r="67" spans="1:7">
      <c r="A67" s="1"/>
      <c r="B67" s="1"/>
      <c r="C67" s="1"/>
      <c r="D67" s="53"/>
      <c r="E67" s="53"/>
      <c r="F67" s="53"/>
      <c r="G67" s="53"/>
    </row>
    <row r="68" spans="1:7">
      <c r="A68" s="1"/>
      <c r="B68" s="1"/>
      <c r="C68" s="1"/>
      <c r="D68" s="53"/>
      <c r="E68" s="53"/>
      <c r="F68" s="53"/>
      <c r="G68" s="53"/>
    </row>
    <row r="69" spans="1:7">
      <c r="A69" s="1"/>
      <c r="B69" s="1"/>
      <c r="C69" s="1"/>
      <c r="D69" s="53"/>
      <c r="E69" s="53"/>
      <c r="F69" s="53"/>
      <c r="G69" s="53"/>
    </row>
    <row r="70" spans="1:7">
      <c r="A70" s="1"/>
      <c r="B70" s="1"/>
      <c r="C70" s="1"/>
      <c r="D70" s="53"/>
      <c r="E70" s="53"/>
      <c r="F70" s="53"/>
      <c r="G70" s="53"/>
    </row>
    <row r="71" spans="1:7">
      <c r="A71" s="1"/>
      <c r="B71" s="1"/>
      <c r="C71" s="1"/>
      <c r="D71" s="53"/>
      <c r="E71" s="53"/>
      <c r="F71" s="53"/>
      <c r="G71" s="53"/>
    </row>
    <row r="72" spans="1:7">
      <c r="A72" s="1"/>
      <c r="B72" s="1"/>
      <c r="C72" s="1"/>
      <c r="D72" s="53"/>
      <c r="E72" s="53"/>
      <c r="F72" s="53"/>
      <c r="G72" s="53"/>
    </row>
    <row r="73" spans="1:7">
      <c r="A73" s="1"/>
      <c r="B73" s="1"/>
      <c r="C73" s="1"/>
      <c r="D73" s="53"/>
      <c r="E73" s="53"/>
      <c r="F73" s="53"/>
      <c r="G73" s="53"/>
    </row>
    <row r="74" spans="1:7">
      <c r="A74" s="1"/>
      <c r="B74" s="1"/>
      <c r="C74" s="1"/>
      <c r="D74" s="53"/>
      <c r="E74" s="53"/>
      <c r="F74" s="53"/>
      <c r="G74" s="53"/>
    </row>
    <row r="75" spans="1:7">
      <c r="A75" s="1"/>
      <c r="B75" s="1"/>
      <c r="C75" s="1"/>
      <c r="D75" s="53"/>
      <c r="E75" s="53"/>
      <c r="F75" s="53"/>
      <c r="G75" s="53"/>
    </row>
    <row r="76" spans="1:7">
      <c r="A76" s="1"/>
      <c r="B76" s="1"/>
      <c r="C76" s="1"/>
      <c r="D76" s="53"/>
      <c r="E76" s="53"/>
      <c r="F76" s="53"/>
      <c r="G76" s="53"/>
    </row>
    <row r="77" spans="1:7">
      <c r="A77" s="1"/>
      <c r="B77" s="1"/>
      <c r="C77" s="1"/>
      <c r="D77" s="53"/>
      <c r="E77" s="53"/>
      <c r="F77" s="53"/>
      <c r="G77" s="53"/>
    </row>
    <row r="78" spans="1:7">
      <c r="A78" s="1"/>
      <c r="B78" s="1"/>
      <c r="C78" s="1"/>
      <c r="D78" s="53"/>
      <c r="E78" s="53"/>
      <c r="F78" s="53"/>
      <c r="G78" s="53"/>
    </row>
    <row r="79" spans="1:7">
      <c r="A79" s="1"/>
      <c r="B79" s="1"/>
      <c r="C79" s="1"/>
      <c r="D79" s="53"/>
      <c r="E79" s="53"/>
      <c r="F79" s="53"/>
      <c r="G79" s="53"/>
    </row>
    <row r="80" spans="1:7">
      <c r="A80" s="1"/>
      <c r="B80" s="1"/>
      <c r="C80" s="1"/>
      <c r="D80" s="53"/>
      <c r="E80" s="53"/>
      <c r="F80" s="53"/>
      <c r="G80" s="53"/>
    </row>
    <row r="81" spans="1:7">
      <c r="A81" s="1"/>
      <c r="B81" s="1"/>
      <c r="C81" s="1"/>
      <c r="D81" s="53"/>
      <c r="E81" s="53"/>
      <c r="F81" s="53"/>
      <c r="G81" s="53"/>
    </row>
    <row r="82" spans="1:7">
      <c r="A82" s="1"/>
      <c r="B82" s="1"/>
      <c r="C82" s="1"/>
      <c r="D82" s="53"/>
      <c r="E82" s="53"/>
      <c r="F82" s="53"/>
      <c r="G82" s="53"/>
    </row>
    <row r="83" spans="1:7">
      <c r="A83" s="1"/>
      <c r="B83" s="1"/>
      <c r="C83" s="1"/>
      <c r="D83" s="53"/>
      <c r="E83" s="53"/>
      <c r="F83" s="53"/>
      <c r="G83" s="53"/>
    </row>
    <row r="84" spans="1:7">
      <c r="A84" s="1"/>
      <c r="B84" s="1"/>
      <c r="C84" s="1"/>
      <c r="D84" s="53"/>
      <c r="E84" s="53"/>
      <c r="F84" s="53"/>
      <c r="G84" s="53"/>
    </row>
    <row r="85" spans="1:7">
      <c r="A85" s="1"/>
      <c r="B85" s="1"/>
      <c r="C85" s="1"/>
      <c r="D85" s="53"/>
      <c r="E85" s="53"/>
      <c r="F85" s="53"/>
      <c r="G85" s="53"/>
    </row>
    <row r="86" spans="1:7">
      <c r="A86" s="1"/>
      <c r="B86" s="1"/>
      <c r="C86" s="1"/>
      <c r="D86" s="53"/>
      <c r="E86" s="53"/>
      <c r="F86" s="53"/>
      <c r="G86" s="53"/>
    </row>
    <row r="87" spans="1:7">
      <c r="A87" s="1"/>
      <c r="B87" s="1"/>
      <c r="C87" s="1"/>
      <c r="D87" s="53"/>
      <c r="E87" s="53"/>
      <c r="F87" s="53"/>
      <c r="G87" s="53"/>
    </row>
    <row r="88" spans="1:7">
      <c r="A88" s="1"/>
      <c r="B88" s="1"/>
      <c r="C88" s="1"/>
      <c r="D88" s="53"/>
      <c r="E88" s="53"/>
      <c r="F88" s="53"/>
      <c r="G88" s="53"/>
    </row>
    <row r="89" spans="1:7">
      <c r="A89" s="1"/>
      <c r="B89" s="1"/>
      <c r="C89" s="1"/>
      <c r="D89" s="53"/>
      <c r="E89" s="53"/>
      <c r="F89" s="53"/>
      <c r="G89" s="53"/>
    </row>
    <row r="90" spans="1:7">
      <c r="A90" s="1"/>
      <c r="B90" s="1"/>
      <c r="C90" s="1"/>
      <c r="D90" s="53"/>
      <c r="E90" s="53"/>
      <c r="F90" s="53"/>
      <c r="G90" s="53"/>
    </row>
    <row r="91" spans="1:7">
      <c r="A91" s="1"/>
      <c r="B91" s="1"/>
      <c r="C91" s="1"/>
      <c r="D91" s="53"/>
      <c r="E91" s="53"/>
      <c r="F91" s="53"/>
      <c r="G91" s="53"/>
    </row>
    <row r="92" spans="1:7">
      <c r="A92" s="1"/>
      <c r="B92" s="1"/>
      <c r="C92" s="1"/>
      <c r="D92" s="53"/>
      <c r="E92" s="53"/>
      <c r="F92" s="53"/>
      <c r="G92" s="53"/>
    </row>
    <row r="93" spans="1:7">
      <c r="A93" s="1"/>
      <c r="B93" s="1"/>
      <c r="C93" s="1"/>
      <c r="D93" s="53"/>
      <c r="E93" s="53"/>
      <c r="F93" s="53"/>
      <c r="G93" s="53"/>
    </row>
    <row r="94" spans="1:7">
      <c r="A94" s="1"/>
      <c r="B94" s="1"/>
      <c r="C94" s="1"/>
      <c r="D94" s="53"/>
      <c r="E94" s="53"/>
      <c r="F94" s="53"/>
      <c r="G94" s="53"/>
    </row>
    <row r="95" spans="1:7">
      <c r="A95" s="1"/>
      <c r="B95" s="1"/>
      <c r="C95" s="1"/>
      <c r="D95" s="53"/>
      <c r="E95" s="53"/>
      <c r="F95" s="53"/>
      <c r="G95" s="53"/>
    </row>
    <row r="96" spans="1:7">
      <c r="A96" s="1"/>
      <c r="B96" s="1"/>
      <c r="C96" s="1"/>
      <c r="D96" s="53"/>
      <c r="E96" s="53"/>
      <c r="F96" s="53"/>
      <c r="G96" s="53"/>
    </row>
    <row r="97" spans="1:7">
      <c r="A97" s="1"/>
      <c r="B97" s="1"/>
      <c r="C97" s="1"/>
      <c r="D97" s="53"/>
      <c r="E97" s="53"/>
      <c r="F97" s="53"/>
      <c r="G97" s="53"/>
    </row>
    <row r="98" spans="1:7">
      <c r="A98" s="1"/>
      <c r="B98" s="1"/>
      <c r="C98" s="1"/>
      <c r="D98" s="53"/>
      <c r="E98" s="53"/>
      <c r="F98" s="53"/>
      <c r="G98" s="53"/>
    </row>
    <row r="99" spans="1:7">
      <c r="A99" s="1"/>
      <c r="B99" s="1"/>
      <c r="C99" s="1"/>
      <c r="D99" s="53"/>
      <c r="E99" s="53"/>
      <c r="F99" s="53"/>
      <c r="G99" s="53"/>
    </row>
    <row r="100" spans="1:7">
      <c r="A100" s="1"/>
      <c r="B100" s="1"/>
      <c r="C100" s="1"/>
      <c r="D100" s="53"/>
      <c r="E100" s="53"/>
      <c r="F100" s="53"/>
      <c r="G100" s="53"/>
    </row>
  </sheetData>
  <mergeCells count="10">
    <mergeCell ref="A27:A47"/>
    <mergeCell ref="D25:G25"/>
    <mergeCell ref="D49:G49"/>
    <mergeCell ref="B27:B29"/>
    <mergeCell ref="B30:B32"/>
    <mergeCell ref="B33:B35"/>
    <mergeCell ref="B36:B38"/>
    <mergeCell ref="B39:B41"/>
    <mergeCell ref="B42:B44"/>
    <mergeCell ref="B45:B4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Z13"/>
  <sheetViews>
    <sheetView topLeftCell="C8" zoomScale="160" zoomScaleNormal="160" workbookViewId="0">
      <selection activeCell="E9" sqref="E9"/>
    </sheetView>
  </sheetViews>
  <sheetFormatPr baseColWidth="10" defaultColWidth="10.5" defaultRowHeight="12"/>
  <cols>
    <col min="1" max="1" width="1.5" style="100" customWidth="1"/>
    <col min="2" max="2" width="9.1640625" style="141" customWidth="1"/>
    <col min="3" max="4" width="83" style="142" customWidth="1"/>
    <col min="5" max="5" width="46" style="143" customWidth="1"/>
    <col min="6" max="6" width="9.83203125" style="100" customWidth="1"/>
    <col min="7" max="7" width="9.83203125" style="144" customWidth="1"/>
    <col min="8" max="8" width="46" style="143" customWidth="1"/>
    <col min="9" max="9" width="8.83203125" style="143" customWidth="1"/>
    <col min="10" max="10" width="45.5" style="143" customWidth="1"/>
    <col min="11" max="11" width="20.5" style="143" customWidth="1"/>
    <col min="12" max="27" width="5.5" style="100" hidden="1" customWidth="1"/>
    <col min="28" max="28" width="20.5" style="143" hidden="1" customWidth="1"/>
    <col min="29" max="33" width="10.5" style="100" hidden="1" customWidth="1"/>
    <col min="34" max="34" width="20.5" style="143" hidden="1" customWidth="1"/>
    <col min="35" max="39" width="10.5" style="100" hidden="1" customWidth="1"/>
    <col min="40" max="40" width="20.5" style="143" hidden="1" customWidth="1"/>
    <col min="41" max="43" width="10.5" style="100" hidden="1" customWidth="1"/>
    <col min="44" max="44" width="20.5" style="143" hidden="1" customWidth="1"/>
    <col min="45" max="48" width="10.5" style="100" hidden="1" customWidth="1"/>
    <col min="49" max="49" width="20.5" style="143" hidden="1" customWidth="1"/>
    <col min="50" max="51" width="45.5" style="143" customWidth="1"/>
    <col min="52" max="52" width="45.5" style="143" hidden="1" customWidth="1"/>
    <col min="53" max="16384" width="10.5" style="100"/>
  </cols>
  <sheetData>
    <row r="1" spans="1:52" s="95" customFormat="1" ht="14" thickBot="1">
      <c r="B1" s="96"/>
      <c r="C1" s="97"/>
      <c r="D1" s="97"/>
      <c r="E1" s="98"/>
      <c r="G1" s="99"/>
      <c r="H1" s="98"/>
      <c r="I1" s="98"/>
      <c r="J1" s="98"/>
      <c r="K1" s="98"/>
      <c r="M1" s="95">
        <v>0</v>
      </c>
      <c r="N1" s="95">
        <v>1</v>
      </c>
      <c r="O1" s="95">
        <v>2</v>
      </c>
      <c r="P1" s="95">
        <v>3</v>
      </c>
      <c r="Q1" s="95">
        <v>4</v>
      </c>
      <c r="R1" s="95">
        <v>5</v>
      </c>
      <c r="AB1" s="62"/>
      <c r="AH1" s="62"/>
      <c r="AN1" s="62"/>
      <c r="AR1" s="62"/>
      <c r="AW1" s="62"/>
      <c r="AX1" s="98"/>
      <c r="AY1" s="98"/>
      <c r="AZ1" s="98"/>
    </row>
    <row r="2" spans="1:52" s="95" customFormat="1" ht="60" customHeight="1" thickBot="1">
      <c r="B2" s="676" t="s">
        <v>45</v>
      </c>
      <c r="C2" s="677"/>
      <c r="D2" s="677"/>
      <c r="E2" s="677"/>
      <c r="F2" s="677"/>
      <c r="G2" s="677"/>
      <c r="H2" s="678"/>
      <c r="I2" s="98"/>
      <c r="J2" s="98"/>
      <c r="K2" s="98"/>
      <c r="AB2" s="98"/>
      <c r="AH2" s="98"/>
      <c r="AN2" s="98"/>
      <c r="AR2" s="98"/>
      <c r="AW2" s="98"/>
      <c r="AX2" s="98"/>
      <c r="AY2" s="98"/>
      <c r="AZ2" s="98"/>
    </row>
    <row r="3" spans="1:52" s="95" customFormat="1" ht="17" thickBot="1">
      <c r="B3" s="682"/>
      <c r="C3" s="683"/>
      <c r="D3" s="683"/>
      <c r="E3" s="683"/>
      <c r="F3" s="683"/>
      <c r="G3" s="683"/>
      <c r="H3" s="683"/>
      <c r="I3" s="683"/>
      <c r="J3" s="683"/>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4"/>
      <c r="AP3" s="684"/>
      <c r="AQ3" s="684"/>
      <c r="AR3" s="684"/>
      <c r="AS3" s="684"/>
      <c r="AT3" s="684"/>
      <c r="AU3" s="684"/>
      <c r="AV3" s="684"/>
      <c r="AW3" s="684"/>
      <c r="AX3" s="683"/>
      <c r="AY3" s="683"/>
      <c r="AZ3" s="685"/>
    </row>
    <row r="4" spans="1:52" ht="21.75" customHeight="1">
      <c r="A4" s="95"/>
      <c r="B4" s="686"/>
      <c r="C4" s="687"/>
      <c r="D4" s="396"/>
      <c r="E4" s="690" t="s">
        <v>46</v>
      </c>
      <c r="F4" s="691"/>
      <c r="G4" s="692" t="s">
        <v>47</v>
      </c>
      <c r="H4" s="693"/>
      <c r="I4" s="694" t="s">
        <v>48</v>
      </c>
      <c r="J4" s="695"/>
      <c r="K4" s="178" t="s">
        <v>49</v>
      </c>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6"/>
      <c r="AX4" s="187"/>
      <c r="AY4" s="696" t="s">
        <v>50</v>
      </c>
      <c r="AZ4" s="697"/>
    </row>
    <row r="5" spans="1:52" s="117" customFormat="1" ht="168" customHeight="1" thickBot="1">
      <c r="A5" s="101"/>
      <c r="B5" s="688"/>
      <c r="C5" s="689"/>
      <c r="D5" s="434" t="s">
        <v>51</v>
      </c>
      <c r="E5" s="588" t="s">
        <v>52</v>
      </c>
      <c r="F5" s="103" t="s">
        <v>46</v>
      </c>
      <c r="G5" s="104" t="s">
        <v>47</v>
      </c>
      <c r="H5" s="105" t="s">
        <v>53</v>
      </c>
      <c r="I5" s="106" t="s">
        <v>54</v>
      </c>
      <c r="J5" s="107" t="s">
        <v>55</v>
      </c>
      <c r="K5" s="108" t="s">
        <v>56</v>
      </c>
      <c r="L5" s="109" t="s">
        <v>57</v>
      </c>
      <c r="M5" s="63" t="s">
        <v>5</v>
      </c>
      <c r="N5" s="64" t="s">
        <v>17</v>
      </c>
      <c r="O5" s="65" t="s">
        <v>24</v>
      </c>
      <c r="P5" s="66" t="s">
        <v>31</v>
      </c>
      <c r="Q5" s="67" t="s">
        <v>36</v>
      </c>
      <c r="R5" s="68" t="s">
        <v>41</v>
      </c>
      <c r="S5" s="69" t="s">
        <v>44</v>
      </c>
      <c r="T5" s="110" t="s">
        <v>58</v>
      </c>
      <c r="U5" s="110" t="s">
        <v>59</v>
      </c>
      <c r="V5" s="110" t="s">
        <v>60</v>
      </c>
      <c r="W5" s="110" t="s">
        <v>7</v>
      </c>
      <c r="X5" s="110" t="s">
        <v>18</v>
      </c>
      <c r="Y5" s="110" t="s">
        <v>19</v>
      </c>
      <c r="Z5" s="110" t="s">
        <v>32</v>
      </c>
      <c r="AA5" s="110" t="s">
        <v>8</v>
      </c>
      <c r="AB5" s="111" t="s">
        <v>6</v>
      </c>
      <c r="AC5" s="112" t="s">
        <v>61</v>
      </c>
      <c r="AD5" s="112" t="s">
        <v>62</v>
      </c>
      <c r="AE5" s="112" t="s">
        <v>20</v>
      </c>
      <c r="AF5" s="112" t="s">
        <v>37</v>
      </c>
      <c r="AG5" s="112" t="s">
        <v>38</v>
      </c>
      <c r="AH5" s="111" t="s">
        <v>9</v>
      </c>
      <c r="AI5" s="112" t="s">
        <v>63</v>
      </c>
      <c r="AJ5" s="112" t="s">
        <v>64</v>
      </c>
      <c r="AK5" s="112" t="s">
        <v>65</v>
      </c>
      <c r="AL5" s="112" t="s">
        <v>66</v>
      </c>
      <c r="AM5" s="112" t="s">
        <v>67</v>
      </c>
      <c r="AN5" s="111" t="s">
        <v>68</v>
      </c>
      <c r="AO5" s="112" t="s">
        <v>69</v>
      </c>
      <c r="AP5" s="112" t="s">
        <v>70</v>
      </c>
      <c r="AQ5" s="112" t="s">
        <v>71</v>
      </c>
      <c r="AR5" s="111" t="s">
        <v>72</v>
      </c>
      <c r="AS5" s="112" t="s">
        <v>73</v>
      </c>
      <c r="AT5" s="112" t="s">
        <v>74</v>
      </c>
      <c r="AU5" s="112" t="s">
        <v>75</v>
      </c>
      <c r="AV5" s="112" t="s">
        <v>76</v>
      </c>
      <c r="AW5" s="113" t="s">
        <v>77</v>
      </c>
      <c r="AX5" s="114" t="s">
        <v>78</v>
      </c>
      <c r="AY5" s="115" t="s">
        <v>79</v>
      </c>
      <c r="AZ5" s="116" t="s">
        <v>80</v>
      </c>
    </row>
    <row r="6" spans="1:52" s="146" customFormat="1" ht="31.5" customHeight="1" thickBot="1">
      <c r="A6" s="145"/>
      <c r="B6" s="679" t="s">
        <v>81</v>
      </c>
      <c r="C6" s="680"/>
      <c r="D6" s="680"/>
      <c r="E6" s="680"/>
      <c r="F6" s="680"/>
      <c r="G6" s="680"/>
      <c r="H6" s="680"/>
      <c r="I6" s="680"/>
      <c r="J6" s="680"/>
      <c r="K6" s="680"/>
      <c r="L6" s="680"/>
      <c r="M6" s="680"/>
      <c r="N6" s="680"/>
      <c r="O6" s="680"/>
      <c r="P6" s="680"/>
      <c r="Q6" s="680"/>
      <c r="R6" s="680"/>
      <c r="S6" s="680"/>
      <c r="T6" s="680"/>
      <c r="U6" s="680"/>
      <c r="V6" s="680"/>
      <c r="W6" s="680"/>
      <c r="X6" s="680"/>
      <c r="Y6" s="680"/>
      <c r="Z6" s="680"/>
      <c r="AA6" s="680"/>
      <c r="AB6" s="680"/>
      <c r="AC6" s="680"/>
      <c r="AD6" s="680"/>
      <c r="AE6" s="680"/>
      <c r="AF6" s="680"/>
      <c r="AG6" s="680"/>
      <c r="AH6" s="680"/>
      <c r="AI6" s="680"/>
      <c r="AJ6" s="680"/>
      <c r="AK6" s="680"/>
      <c r="AL6" s="680"/>
      <c r="AM6" s="680"/>
      <c r="AN6" s="680"/>
      <c r="AO6" s="680"/>
      <c r="AP6" s="680"/>
      <c r="AQ6" s="680"/>
      <c r="AR6" s="680"/>
      <c r="AS6" s="680"/>
      <c r="AT6" s="680"/>
      <c r="AU6" s="680"/>
      <c r="AV6" s="680"/>
      <c r="AW6" s="680"/>
      <c r="AX6" s="680"/>
      <c r="AY6" s="680"/>
      <c r="AZ6" s="681"/>
    </row>
    <row r="7" spans="1:52" s="122" customFormat="1" ht="114" customHeight="1">
      <c r="A7" s="121"/>
      <c r="B7" s="593">
        <v>1.1000000000000001</v>
      </c>
      <c r="C7" s="594" t="s">
        <v>82</v>
      </c>
      <c r="D7" s="595"/>
      <c r="E7" s="596"/>
      <c r="F7" s="596"/>
      <c r="G7" s="596"/>
      <c r="H7" s="596"/>
      <c r="I7" s="596"/>
      <c r="J7" s="596"/>
      <c r="K7" s="597" t="str">
        <f t="shared" ref="K7" si="0">T7</f>
        <v/>
      </c>
      <c r="L7" s="598">
        <f t="shared" ref="L7" si="1">F7*10+G7</f>
        <v>0</v>
      </c>
      <c r="M7" s="598" t="b">
        <f t="shared" ref="M7" si="2">OR(L7=31)</f>
        <v>0</v>
      </c>
      <c r="N7" s="598" t="b">
        <f t="shared" ref="N7" si="3">OR(L7=21,L7=32)</f>
        <v>0</v>
      </c>
      <c r="O7" s="598" t="b">
        <f t="shared" ref="O7" si="4">OR(L7=22,L7=33)</f>
        <v>0</v>
      </c>
      <c r="P7" s="598" t="b">
        <f t="shared" ref="P7" si="5">OR(L7=11,L7=12)</f>
        <v>0</v>
      </c>
      <c r="Q7" s="598" t="b">
        <f t="shared" ref="Q7" si="6">OR(L7=23,L7=34)</f>
        <v>0</v>
      </c>
      <c r="R7" s="598" t="b">
        <f t="shared" ref="R7" si="7">OR(L7=13,L7=14,L7=24)</f>
        <v>0</v>
      </c>
      <c r="S7" s="598" t="b">
        <f t="shared" ref="S7" si="8">OR(L7=1,L7=2,L7=3,L7=4)</f>
        <v>0</v>
      </c>
      <c r="T7" s="599" t="str">
        <f t="shared" ref="T7" si="9">IF(COUNTA(F7:G7)&lt;2,"",(IF(M7=TRUE,$M$5,IF(N7=TRUE,$N$5,IF(O7=TRUE,$O$5,IF(P7=TRUE,$P$5,IF(Q7=TRUE,$Q$5,IF(R7=TRUE,$R$5,IF(S7=TRUE,$S$5,0)))))))))</f>
        <v/>
      </c>
      <c r="U7" s="600" t="str">
        <f t="shared" ref="U7" si="10">IF(COUNTA(F7:G7)&lt;2,"",(IF(M7=TRUE,6,IF(N7=TRUE,5,IF(O7=TRUE,4,IF(P7=TRUE,3,IF(Q7=TRUE,2,IF(R7=TRUE,1,IF(S7=TRUE,0,0)))))))))</f>
        <v/>
      </c>
      <c r="V7" s="598" t="e">
        <f t="shared" ref="V7" si="11">U7*10+I7</f>
        <v>#VALUE!</v>
      </c>
      <c r="W7" s="598" t="e">
        <f t="shared" ref="W7" si="12">OR(V7=61,V7=62,V7=63)</f>
        <v>#VALUE!</v>
      </c>
      <c r="X7" s="598" t="e">
        <f t="shared" ref="X7" si="13">OR(V7=51,V7=52)</f>
        <v>#VALUE!</v>
      </c>
      <c r="Y7" s="598" t="e">
        <f t="shared" ref="Y7" si="14">OR(V7=31,V7=41,V7=42,V7=53)</f>
        <v>#VALUE!</v>
      </c>
      <c r="Z7" s="598" t="e">
        <f t="shared" ref="Z7" si="15">OR(V7=21,V7=32)</f>
        <v>#VALUE!</v>
      </c>
      <c r="AA7" s="598" t="e">
        <f t="shared" ref="AA7" si="16">AND(W7=FALSE,X7=FALSE,Y7=FALSE,Z7=FALSE)</f>
        <v>#VALUE!</v>
      </c>
      <c r="AB7" s="597" t="str">
        <f>IF(COUNTA(F7:G7:I7)&lt;3,"",(IF(W7=TRUE,$W$5,IF(X7=TRUE,$X$5,IF(Y7=TRUE,$Y$5,IF(Z7=TRUE,$Z$5,"Non"))))))</f>
        <v/>
      </c>
      <c r="AC7" s="598" t="e">
        <f t="shared" ref="AC7" si="17">OR(V7=61,V7=62,V7=51,V7=52)</f>
        <v>#VALUE!</v>
      </c>
      <c r="AD7" s="598" t="e">
        <f t="shared" ref="AD7" si="18">OR(V7=41,V7=42)</f>
        <v>#VALUE!</v>
      </c>
      <c r="AE7" s="598" t="e">
        <f t="shared" ref="AE7" si="19">OR(V7=31,V7=32,V7=63,V7=64,V7=53,V7=54,)</f>
        <v>#VALUE!</v>
      </c>
      <c r="AF7" s="598" t="e">
        <f t="shared" ref="AF7" si="20">OR(V7=21,V7=22,)</f>
        <v>#VALUE!</v>
      </c>
      <c r="AG7" s="598" t="e">
        <f t="shared" ref="AG7" si="21">OR(V7=11,V7=12,V7=13,V7=23,)</f>
        <v>#VALUE!</v>
      </c>
      <c r="AH7" s="597" t="str">
        <f>IF(COUNTA(F7:G7:I7)&lt;3,"",(IF(AC7=TRUE,$AC$5,IF(AD7=TRUE,$AD$5,IF(AE7=TRUE,$AE$5,IF(AF7=TRUE,$AF$5,IF(AG7=TRUE,$AG$5,"Aucune")))))))</f>
        <v/>
      </c>
      <c r="AI7" s="598" t="e">
        <f t="shared" ref="AI7" si="22">OR(V7=62,V7=52,V7=42)</f>
        <v>#VALUE!</v>
      </c>
      <c r="AJ7" s="598" t="e">
        <f t="shared" ref="AJ7" si="23">OR(V7=63,V7=53,V7=43,V7=64,V7=54)</f>
        <v>#VALUE!</v>
      </c>
      <c r="AK7" s="598" t="e">
        <f t="shared" ref="AK7" si="24">OR(V7=61,V7=51,V7=41)</f>
        <v>#VALUE!</v>
      </c>
      <c r="AL7" s="598" t="e">
        <f t="shared" ref="AL7" si="25">OR(V7=44,V7=32,V7=33,V7=34)</f>
        <v>#VALUE!</v>
      </c>
      <c r="AM7" s="598" t="e">
        <f t="shared" ref="AM7" si="26">OR(V7=22,V7=23,V7=24,V7=12,V7=13,V7=14)</f>
        <v>#VALUE!</v>
      </c>
      <c r="AN7" s="597" t="str">
        <f>IF(COUNTA(F7:G7:I7)&lt;3,"",(IF(AI7=TRUE,$AI$5,IF(AJ7=TRUE,$AJ$5,IF(AK7=TRUE,$AK$5,IF(AL7=TRUE,$AL$5,IF(AM7=TRUE,$AM$5,"Aucune")))))))</f>
        <v/>
      </c>
      <c r="AO7" s="598" t="e">
        <f t="shared" ref="AO7" si="27">OR(V7=61,V7=62,V7=63,V7=51,V7=52,V7=53)</f>
        <v>#VALUE!</v>
      </c>
      <c r="AP7" s="598" t="e">
        <f t="shared" ref="AP7" si="28">OR(V7=41,V7=42,V7=43,V7=31,V7=32,V7=33)</f>
        <v>#VALUE!</v>
      </c>
      <c r="AQ7" s="598" t="e">
        <f t="shared" ref="AQ7" si="29">OR(V7=21,V7=22,V7=23,V7=11,V7=12,V7=13)</f>
        <v>#VALUE!</v>
      </c>
      <c r="AR7" s="597" t="str">
        <f>IF(COUNTA(F7:G7:I7)&lt;3,"",(IF(AO7=TRUE,$AO$5,IF(AP7=TRUE,$AP$5,IF(AQ7=TRUE,$AQ$5,"Aucune action requise")))))</f>
        <v/>
      </c>
      <c r="AS7" s="598" t="e">
        <f t="shared" ref="AS7" si="30">OR(V7=61,V7=51,V7=41,V7=31,V7=21)</f>
        <v>#VALUE!</v>
      </c>
      <c r="AT7" s="598" t="e">
        <f t="shared" ref="AT7" si="31">OR(V7=62,V7=52,V7=42,V7=32,V7=22,V7=63,V7=53)</f>
        <v>#VALUE!</v>
      </c>
      <c r="AU7" s="598" t="e">
        <f t="shared" ref="AU7" si="32">OR(V7=43,V7=33,V7=23,V7=34,V7=24)</f>
        <v>#VALUE!</v>
      </c>
      <c r="AV7" s="598" t="e">
        <f t="shared" ref="AV7" si="33">OR(V7=64,V7=54,V7=44)</f>
        <v>#VALUE!</v>
      </c>
      <c r="AW7" s="597" t="str">
        <f>IF(COUNTA(F7:G7:I7)&lt;3,"",(IF(AS7=TRUE,$AS$5,IF(AT7=TRUE,$AT$5,IF(AU7=TRUE,$AU$5,IF(AV7=TRUE,$AV$5,"Aucun"))))))</f>
        <v/>
      </c>
      <c r="AX7" s="597"/>
      <c r="AY7" s="601"/>
      <c r="AZ7" s="305"/>
    </row>
    <row r="8" spans="1:52" s="122" customFormat="1" ht="114" customHeight="1">
      <c r="A8" s="121"/>
      <c r="B8" s="593">
        <v>1.2</v>
      </c>
      <c r="C8" s="594" t="s">
        <v>83</v>
      </c>
      <c r="D8" s="595"/>
      <c r="E8" s="596"/>
      <c r="F8" s="596"/>
      <c r="G8" s="596"/>
      <c r="H8" s="596"/>
      <c r="I8" s="596"/>
      <c r="J8" s="596"/>
      <c r="K8" s="597" t="str">
        <f t="shared" ref="K8:K13" si="34">T8</f>
        <v/>
      </c>
      <c r="L8" s="598">
        <f t="shared" ref="L8:L13" si="35">F8*10+G8</f>
        <v>0</v>
      </c>
      <c r="M8" s="598" t="b">
        <f t="shared" ref="M8:M13" si="36">OR(L8=31)</f>
        <v>0</v>
      </c>
      <c r="N8" s="598" t="b">
        <f t="shared" ref="N8:N13" si="37">OR(L8=21,L8=32)</f>
        <v>0</v>
      </c>
      <c r="O8" s="598" t="b">
        <f t="shared" ref="O8:O13" si="38">OR(L8=22,L8=33)</f>
        <v>0</v>
      </c>
      <c r="P8" s="598" t="b">
        <f t="shared" ref="P8:P13" si="39">OR(L8=11,L8=12)</f>
        <v>0</v>
      </c>
      <c r="Q8" s="598" t="b">
        <f t="shared" ref="Q8:Q13" si="40">OR(L8=23,L8=34)</f>
        <v>0</v>
      </c>
      <c r="R8" s="598" t="b">
        <f t="shared" ref="R8:R13" si="41">OR(L8=13,L8=14,L8=24)</f>
        <v>0</v>
      </c>
      <c r="S8" s="598" t="b">
        <f t="shared" ref="S8:S13" si="42">OR(L8=1,L8=2,L8=3,L8=4)</f>
        <v>0</v>
      </c>
      <c r="T8" s="599" t="str">
        <f t="shared" ref="T8:T13" si="43">IF(COUNTA(F8:G8)&lt;2,"",(IF(M8=TRUE,$M$5,IF(N8=TRUE,$N$5,IF(O8=TRUE,$O$5,IF(P8=TRUE,$P$5,IF(Q8=TRUE,$Q$5,IF(R8=TRUE,$R$5,IF(S8=TRUE,$S$5,0)))))))))</f>
        <v/>
      </c>
      <c r="U8" s="600" t="str">
        <f t="shared" ref="U8:U13" si="44">IF(COUNTA(F8:G8)&lt;2,"",(IF(M8=TRUE,6,IF(N8=TRUE,5,IF(O8=TRUE,4,IF(P8=TRUE,3,IF(Q8=TRUE,2,IF(R8=TRUE,1,IF(S8=TRUE,0,0)))))))))</f>
        <v/>
      </c>
      <c r="V8" s="598" t="e">
        <f t="shared" ref="V8:V13" si="45">U8*10+I8</f>
        <v>#VALUE!</v>
      </c>
      <c r="W8" s="598" t="e">
        <f t="shared" ref="W8:W13" si="46">OR(V8=61,V8=62,V8=63)</f>
        <v>#VALUE!</v>
      </c>
      <c r="X8" s="598" t="e">
        <f t="shared" ref="X8:X13" si="47">OR(V8=51,V8=52)</f>
        <v>#VALUE!</v>
      </c>
      <c r="Y8" s="598" t="e">
        <f t="shared" ref="Y8:Y13" si="48">OR(V8=31,V8=41,V8=42,V8=53)</f>
        <v>#VALUE!</v>
      </c>
      <c r="Z8" s="598" t="e">
        <f t="shared" ref="Z8:Z13" si="49">OR(V8=21,V8=32)</f>
        <v>#VALUE!</v>
      </c>
      <c r="AA8" s="598" t="e">
        <f t="shared" ref="AA8:AA13" si="50">AND(W8=FALSE,X8=FALSE,Y8=FALSE,Z8=FALSE)</f>
        <v>#VALUE!</v>
      </c>
      <c r="AB8" s="597" t="str">
        <f>IF(COUNTA(F8:G8:I8)&lt;3,"",(IF(W8=TRUE,$W$5,IF(X8=TRUE,$X$5,IF(Y8=TRUE,$Y$5,IF(Z8=TRUE,$Z$5,"Non"))))))</f>
        <v/>
      </c>
      <c r="AC8" s="598" t="e">
        <f t="shared" ref="AC8:AC13" si="51">OR(V8=61,V8=62,V8=51,V8=52)</f>
        <v>#VALUE!</v>
      </c>
      <c r="AD8" s="598" t="e">
        <f t="shared" ref="AD8:AD13" si="52">OR(V8=41,V8=42)</f>
        <v>#VALUE!</v>
      </c>
      <c r="AE8" s="598" t="e">
        <f t="shared" ref="AE8:AE13" si="53">OR(V8=31,V8=32,V8=63,V8=64,V8=53,V8=54,)</f>
        <v>#VALUE!</v>
      </c>
      <c r="AF8" s="598" t="e">
        <f t="shared" ref="AF8:AF13" si="54">OR(V8=21,V8=22,)</f>
        <v>#VALUE!</v>
      </c>
      <c r="AG8" s="598" t="e">
        <f t="shared" ref="AG8:AG13" si="55">OR(V8=11,V8=12,V8=13,V8=23,)</f>
        <v>#VALUE!</v>
      </c>
      <c r="AH8" s="597" t="str">
        <f>IF(COUNTA(F8:G8:I8)&lt;3,"",(IF(AC8=TRUE,$AC$5,IF(AD8=TRUE,$AD$5,IF(AE8=TRUE,$AE$5,IF(AF8=TRUE,$AF$5,IF(AG8=TRUE,$AG$5,"Aucune")))))))</f>
        <v/>
      </c>
      <c r="AI8" s="598" t="e">
        <f t="shared" ref="AI8:AI13" si="56">OR(V8=62,V8=52,V8=42)</f>
        <v>#VALUE!</v>
      </c>
      <c r="AJ8" s="598" t="e">
        <f t="shared" ref="AJ8:AJ13" si="57">OR(V8=63,V8=53,V8=43,V8=64,V8=54)</f>
        <v>#VALUE!</v>
      </c>
      <c r="AK8" s="598" t="e">
        <f t="shared" ref="AK8:AK13" si="58">OR(V8=61,V8=51,V8=41)</f>
        <v>#VALUE!</v>
      </c>
      <c r="AL8" s="598" t="e">
        <f t="shared" ref="AL8:AL13" si="59">OR(V8=44,V8=32,V8=33,V8=34)</f>
        <v>#VALUE!</v>
      </c>
      <c r="AM8" s="598" t="e">
        <f t="shared" ref="AM8:AM13" si="60">OR(V8=22,V8=23,V8=24,V8=12,V8=13,V8=14)</f>
        <v>#VALUE!</v>
      </c>
      <c r="AN8" s="597" t="str">
        <f>IF(COUNTA(F8:G8:I8)&lt;3,"",(IF(AI8=TRUE,$AI$5,IF(AJ8=TRUE,$AJ$5,IF(AK8=TRUE,$AK$5,IF(AL8=TRUE,$AL$5,IF(AM8=TRUE,$AM$5,"Aucune")))))))</f>
        <v/>
      </c>
      <c r="AO8" s="598" t="e">
        <f t="shared" ref="AO8:AO13" si="61">OR(V8=61,V8=62,V8=63,V8=51,V8=52,V8=53)</f>
        <v>#VALUE!</v>
      </c>
      <c r="AP8" s="598" t="e">
        <f t="shared" ref="AP8:AP13" si="62">OR(V8=41,V8=42,V8=43,V8=31,V8=32,V8=33)</f>
        <v>#VALUE!</v>
      </c>
      <c r="AQ8" s="598" t="e">
        <f t="shared" ref="AQ8:AQ13" si="63">OR(V8=21,V8=22,V8=23,V8=11,V8=12,V8=13)</f>
        <v>#VALUE!</v>
      </c>
      <c r="AR8" s="597" t="str">
        <f>IF(COUNTA(F8:G8:I8)&lt;3,"",(IF(AO8=TRUE,$AO$5,IF(AP8=TRUE,$AP$5,IF(AQ8=TRUE,$AQ$5,"Aucune action requise")))))</f>
        <v/>
      </c>
      <c r="AS8" s="598" t="e">
        <f t="shared" ref="AS8:AS13" si="64">OR(V8=61,V8=51,V8=41,V8=31,V8=21)</f>
        <v>#VALUE!</v>
      </c>
      <c r="AT8" s="598" t="e">
        <f t="shared" ref="AT8:AT13" si="65">OR(V8=62,V8=52,V8=42,V8=32,V8=22,V8=63,V8=53)</f>
        <v>#VALUE!</v>
      </c>
      <c r="AU8" s="598" t="e">
        <f t="shared" ref="AU8:AU13" si="66">OR(V8=43,V8=33,V8=23,V8=34,V8=24)</f>
        <v>#VALUE!</v>
      </c>
      <c r="AV8" s="598" t="e">
        <f t="shared" ref="AV8:AV13" si="67">OR(V8=64,V8=54,V8=44)</f>
        <v>#VALUE!</v>
      </c>
      <c r="AW8" s="597" t="str">
        <f>IF(COUNTA(F8:G8:I8)&lt;3,"",(IF(AS8=TRUE,$AS$5,IF(AT8=TRUE,$AT$5,IF(AU8=TRUE,$AU$5,IF(AV8=TRUE,$AV$5,"Aucun"))))))</f>
        <v/>
      </c>
      <c r="AX8" s="597"/>
      <c r="AY8" s="601"/>
      <c r="AZ8" s="305"/>
    </row>
    <row r="9" spans="1:52" s="122" customFormat="1" ht="210.5" customHeight="1">
      <c r="A9" s="121"/>
      <c r="B9" s="456">
        <v>1.3</v>
      </c>
      <c r="C9" s="583" t="s">
        <v>84</v>
      </c>
      <c r="D9" s="583" t="s">
        <v>85</v>
      </c>
      <c r="E9" s="508"/>
      <c r="F9" s="31"/>
      <c r="G9" s="32"/>
      <c r="H9" s="470"/>
      <c r="I9" s="33"/>
      <c r="J9" s="471"/>
      <c r="K9" s="124" t="str">
        <f t="shared" si="34"/>
        <v/>
      </c>
      <c r="L9" s="280">
        <f t="shared" si="35"/>
        <v>0</v>
      </c>
      <c r="M9" s="280" t="b">
        <f t="shared" si="36"/>
        <v>0</v>
      </c>
      <c r="N9" s="280" t="b">
        <f t="shared" si="37"/>
        <v>0</v>
      </c>
      <c r="O9" s="280" t="b">
        <f t="shared" si="38"/>
        <v>0</v>
      </c>
      <c r="P9" s="280" t="b">
        <f t="shared" si="39"/>
        <v>0</v>
      </c>
      <c r="Q9" s="280" t="b">
        <f t="shared" si="40"/>
        <v>0</v>
      </c>
      <c r="R9" s="280" t="b">
        <f t="shared" si="41"/>
        <v>0</v>
      </c>
      <c r="S9" s="280" t="b">
        <f t="shared" si="42"/>
        <v>0</v>
      </c>
      <c r="T9" s="281" t="str">
        <f t="shared" si="43"/>
        <v/>
      </c>
      <c r="U9" s="282" t="str">
        <f t="shared" si="44"/>
        <v/>
      </c>
      <c r="V9" s="125" t="e">
        <f t="shared" si="45"/>
        <v>#VALUE!</v>
      </c>
      <c r="W9" s="280" t="e">
        <f t="shared" si="46"/>
        <v>#VALUE!</v>
      </c>
      <c r="X9" s="280" t="e">
        <f t="shared" si="47"/>
        <v>#VALUE!</v>
      </c>
      <c r="Y9" s="280" t="e">
        <f t="shared" si="48"/>
        <v>#VALUE!</v>
      </c>
      <c r="Z9" s="280" t="e">
        <f t="shared" si="49"/>
        <v>#VALUE!</v>
      </c>
      <c r="AA9" s="280" t="e">
        <f t="shared" si="50"/>
        <v>#VALUE!</v>
      </c>
      <c r="AB9" s="283" t="str">
        <f>IF(COUNTA(F9:G9:I9)&lt;3,"",(IF(W9=TRUE,$W$5,IF(X9=TRUE,$X$5,IF(Y9=TRUE,$Y$5,IF(Z9=TRUE,$Z$5,"Non"))))))</f>
        <v/>
      </c>
      <c r="AC9" s="280" t="e">
        <f t="shared" si="51"/>
        <v>#VALUE!</v>
      </c>
      <c r="AD9" s="280" t="e">
        <f t="shared" si="52"/>
        <v>#VALUE!</v>
      </c>
      <c r="AE9" s="280" t="e">
        <f t="shared" si="53"/>
        <v>#VALUE!</v>
      </c>
      <c r="AF9" s="280" t="e">
        <f t="shared" si="54"/>
        <v>#VALUE!</v>
      </c>
      <c r="AG9" s="280" t="e">
        <f t="shared" si="55"/>
        <v>#VALUE!</v>
      </c>
      <c r="AH9" s="283" t="str">
        <f>IF(COUNTA(F9:G9:I9)&lt;3,"",(IF(AC9=TRUE,$AC$5,IF(AD9=TRUE,$AD$5,IF(AE9=TRUE,$AE$5,IF(AF9=TRUE,$AF$5,IF(AG9=TRUE,$AG$5,"Aucune")))))))</f>
        <v/>
      </c>
      <c r="AI9" s="280" t="e">
        <f t="shared" si="56"/>
        <v>#VALUE!</v>
      </c>
      <c r="AJ9" s="280" t="e">
        <f t="shared" si="57"/>
        <v>#VALUE!</v>
      </c>
      <c r="AK9" s="280" t="e">
        <f t="shared" si="58"/>
        <v>#VALUE!</v>
      </c>
      <c r="AL9" s="280" t="e">
        <f t="shared" si="59"/>
        <v>#VALUE!</v>
      </c>
      <c r="AM9" s="280" t="e">
        <f t="shared" si="60"/>
        <v>#VALUE!</v>
      </c>
      <c r="AN9" s="283" t="str">
        <f>IF(COUNTA(F9:G9:I9)&lt;3,"",(IF(AI9=TRUE,$AI$5,IF(AJ9=TRUE,$AJ$5,IF(AK9=TRUE,$AK$5,IF(AL9=TRUE,$AL$5,IF(AM9=TRUE,$AM$5,"Aucune")))))))</f>
        <v/>
      </c>
      <c r="AO9" s="280" t="e">
        <f t="shared" si="61"/>
        <v>#VALUE!</v>
      </c>
      <c r="AP9" s="280" t="e">
        <f t="shared" si="62"/>
        <v>#VALUE!</v>
      </c>
      <c r="AQ9" s="280" t="e">
        <f t="shared" si="63"/>
        <v>#VALUE!</v>
      </c>
      <c r="AR9" s="283" t="str">
        <f>IF(COUNTA(F9:G9:I9)&lt;3,"",(IF(AO9=TRUE,$AO$5,IF(AP9=TRUE,$AP$5,IF(AQ9=TRUE,$AQ$5,"Aucune action requise")))))</f>
        <v/>
      </c>
      <c r="AS9" s="280" t="e">
        <f t="shared" si="64"/>
        <v>#VALUE!</v>
      </c>
      <c r="AT9" s="280" t="e">
        <f t="shared" si="65"/>
        <v>#VALUE!</v>
      </c>
      <c r="AU9" s="280" t="e">
        <f t="shared" si="66"/>
        <v>#VALUE!</v>
      </c>
      <c r="AV9" s="280" t="e">
        <f t="shared" si="67"/>
        <v>#VALUE!</v>
      </c>
      <c r="AW9" s="283" t="str">
        <f>IF(COUNTA(F9:G9:I9)&lt;3,"",(IF(AS9=TRUE,$AS$5,IF(AT9=TRUE,$AT$5,IF(AU9=TRUE,$AU$5,IF(AV9=TRUE,$AV$5,"Aucun"))))))</f>
        <v/>
      </c>
      <c r="AX9" s="80"/>
      <c r="AY9" s="36"/>
      <c r="AZ9" s="305"/>
    </row>
    <row r="10" spans="1:52" s="122" customFormat="1" ht="114" customHeight="1">
      <c r="A10" s="121"/>
      <c r="B10" s="593">
        <v>1.4</v>
      </c>
      <c r="C10" s="594" t="s">
        <v>86</v>
      </c>
      <c r="D10" s="595"/>
      <c r="E10" s="596"/>
      <c r="F10" s="596"/>
      <c r="G10" s="596"/>
      <c r="H10" s="596"/>
      <c r="I10" s="596"/>
      <c r="J10" s="596"/>
      <c r="K10" s="597" t="str">
        <f t="shared" si="34"/>
        <v/>
      </c>
      <c r="L10" s="598">
        <f t="shared" si="35"/>
        <v>0</v>
      </c>
      <c r="M10" s="598" t="b">
        <f t="shared" si="36"/>
        <v>0</v>
      </c>
      <c r="N10" s="598" t="b">
        <f t="shared" si="37"/>
        <v>0</v>
      </c>
      <c r="O10" s="598" t="b">
        <f t="shared" si="38"/>
        <v>0</v>
      </c>
      <c r="P10" s="598" t="b">
        <f t="shared" si="39"/>
        <v>0</v>
      </c>
      <c r="Q10" s="598" t="b">
        <f t="shared" si="40"/>
        <v>0</v>
      </c>
      <c r="R10" s="598" t="b">
        <f t="shared" si="41"/>
        <v>0</v>
      </c>
      <c r="S10" s="598" t="b">
        <f t="shared" si="42"/>
        <v>0</v>
      </c>
      <c r="T10" s="599" t="str">
        <f t="shared" si="43"/>
        <v/>
      </c>
      <c r="U10" s="600" t="str">
        <f t="shared" si="44"/>
        <v/>
      </c>
      <c r="V10" s="598" t="e">
        <f t="shared" si="45"/>
        <v>#VALUE!</v>
      </c>
      <c r="W10" s="598" t="e">
        <f t="shared" si="46"/>
        <v>#VALUE!</v>
      </c>
      <c r="X10" s="598" t="e">
        <f t="shared" si="47"/>
        <v>#VALUE!</v>
      </c>
      <c r="Y10" s="598" t="e">
        <f t="shared" si="48"/>
        <v>#VALUE!</v>
      </c>
      <c r="Z10" s="598" t="e">
        <f t="shared" si="49"/>
        <v>#VALUE!</v>
      </c>
      <c r="AA10" s="598" t="e">
        <f t="shared" si="50"/>
        <v>#VALUE!</v>
      </c>
      <c r="AB10" s="597" t="str">
        <f>IF(COUNTA(F10:G10:I10)&lt;3,"",(IF(W10=TRUE,$W$5,IF(X10=TRUE,$X$5,IF(Y10=TRUE,$Y$5,IF(Z10=TRUE,$Z$5,"Non"))))))</f>
        <v/>
      </c>
      <c r="AC10" s="598" t="e">
        <f t="shared" si="51"/>
        <v>#VALUE!</v>
      </c>
      <c r="AD10" s="598" t="e">
        <f t="shared" si="52"/>
        <v>#VALUE!</v>
      </c>
      <c r="AE10" s="598" t="e">
        <f t="shared" si="53"/>
        <v>#VALUE!</v>
      </c>
      <c r="AF10" s="598" t="e">
        <f t="shared" si="54"/>
        <v>#VALUE!</v>
      </c>
      <c r="AG10" s="598" t="e">
        <f t="shared" si="55"/>
        <v>#VALUE!</v>
      </c>
      <c r="AH10" s="597" t="str">
        <f>IF(COUNTA(F10:G10:I10)&lt;3,"",(IF(AC10=TRUE,$AC$5,IF(AD10=TRUE,$AD$5,IF(AE10=TRUE,$AE$5,IF(AF10=TRUE,$AF$5,IF(AG10=TRUE,$AG$5,"Aucune")))))))</f>
        <v/>
      </c>
      <c r="AI10" s="598" t="e">
        <f t="shared" si="56"/>
        <v>#VALUE!</v>
      </c>
      <c r="AJ10" s="598" t="e">
        <f t="shared" si="57"/>
        <v>#VALUE!</v>
      </c>
      <c r="AK10" s="598" t="e">
        <f t="shared" si="58"/>
        <v>#VALUE!</v>
      </c>
      <c r="AL10" s="598" t="e">
        <f t="shared" si="59"/>
        <v>#VALUE!</v>
      </c>
      <c r="AM10" s="598" t="e">
        <f t="shared" si="60"/>
        <v>#VALUE!</v>
      </c>
      <c r="AN10" s="597" t="str">
        <f>IF(COUNTA(F10:G10:I10)&lt;3,"",(IF(AI10=TRUE,$AI$5,IF(AJ10=TRUE,$AJ$5,IF(AK10=TRUE,$AK$5,IF(AL10=TRUE,$AL$5,IF(AM10=TRUE,$AM$5,"Aucune")))))))</f>
        <v/>
      </c>
      <c r="AO10" s="598" t="e">
        <f t="shared" si="61"/>
        <v>#VALUE!</v>
      </c>
      <c r="AP10" s="598" t="e">
        <f t="shared" si="62"/>
        <v>#VALUE!</v>
      </c>
      <c r="AQ10" s="598" t="e">
        <f t="shared" si="63"/>
        <v>#VALUE!</v>
      </c>
      <c r="AR10" s="597" t="str">
        <f>IF(COUNTA(F10:G10:I10)&lt;3,"",(IF(AO10=TRUE,$AO$5,IF(AP10=TRUE,$AP$5,IF(AQ10=TRUE,$AQ$5,"Aucune action requise")))))</f>
        <v/>
      </c>
      <c r="AS10" s="598" t="e">
        <f t="shared" si="64"/>
        <v>#VALUE!</v>
      </c>
      <c r="AT10" s="598" t="e">
        <f t="shared" si="65"/>
        <v>#VALUE!</v>
      </c>
      <c r="AU10" s="598" t="e">
        <f t="shared" si="66"/>
        <v>#VALUE!</v>
      </c>
      <c r="AV10" s="598" t="e">
        <f t="shared" si="67"/>
        <v>#VALUE!</v>
      </c>
      <c r="AW10" s="597" t="str">
        <f>IF(COUNTA(F10:G10:I10)&lt;3,"",(IF(AS10=TRUE,$AS$5,IF(AT10=TRUE,$AT$5,IF(AU10=TRUE,$AU$5,IF(AV10=TRUE,$AV$5,"Aucun"))))))</f>
        <v/>
      </c>
      <c r="AX10" s="597"/>
      <c r="AY10" s="601"/>
      <c r="AZ10" s="305"/>
    </row>
    <row r="11" spans="1:52" s="122" customFormat="1" ht="114" customHeight="1">
      <c r="A11" s="121"/>
      <c r="B11" s="593">
        <v>1.5</v>
      </c>
      <c r="C11" s="594" t="s">
        <v>87</v>
      </c>
      <c r="D11" s="595"/>
      <c r="E11" s="596"/>
      <c r="F11" s="596"/>
      <c r="G11" s="596"/>
      <c r="H11" s="596"/>
      <c r="I11" s="596"/>
      <c r="J11" s="596"/>
      <c r="K11" s="597" t="str">
        <f t="shared" si="34"/>
        <v/>
      </c>
      <c r="L11" s="598">
        <f t="shared" si="35"/>
        <v>0</v>
      </c>
      <c r="M11" s="598" t="b">
        <f t="shared" si="36"/>
        <v>0</v>
      </c>
      <c r="N11" s="598" t="b">
        <f t="shared" si="37"/>
        <v>0</v>
      </c>
      <c r="O11" s="598" t="b">
        <f t="shared" si="38"/>
        <v>0</v>
      </c>
      <c r="P11" s="598" t="b">
        <f t="shared" si="39"/>
        <v>0</v>
      </c>
      <c r="Q11" s="598" t="b">
        <f t="shared" si="40"/>
        <v>0</v>
      </c>
      <c r="R11" s="598" t="b">
        <f t="shared" si="41"/>
        <v>0</v>
      </c>
      <c r="S11" s="598" t="b">
        <f t="shared" si="42"/>
        <v>0</v>
      </c>
      <c r="T11" s="599" t="str">
        <f t="shared" si="43"/>
        <v/>
      </c>
      <c r="U11" s="600" t="str">
        <f t="shared" si="44"/>
        <v/>
      </c>
      <c r="V11" s="598" t="e">
        <f t="shared" si="45"/>
        <v>#VALUE!</v>
      </c>
      <c r="W11" s="598" t="e">
        <f t="shared" si="46"/>
        <v>#VALUE!</v>
      </c>
      <c r="X11" s="598" t="e">
        <f t="shared" si="47"/>
        <v>#VALUE!</v>
      </c>
      <c r="Y11" s="598" t="e">
        <f t="shared" si="48"/>
        <v>#VALUE!</v>
      </c>
      <c r="Z11" s="598" t="e">
        <f t="shared" si="49"/>
        <v>#VALUE!</v>
      </c>
      <c r="AA11" s="598" t="e">
        <f t="shared" si="50"/>
        <v>#VALUE!</v>
      </c>
      <c r="AB11" s="597" t="str">
        <f>IF(COUNTA(F11:G11:I11)&lt;3,"",(IF(W11=TRUE,$W$5,IF(X11=TRUE,$X$5,IF(Y11=TRUE,$Y$5,IF(Z11=TRUE,$Z$5,"Non"))))))</f>
        <v/>
      </c>
      <c r="AC11" s="598" t="e">
        <f t="shared" si="51"/>
        <v>#VALUE!</v>
      </c>
      <c r="AD11" s="598" t="e">
        <f t="shared" si="52"/>
        <v>#VALUE!</v>
      </c>
      <c r="AE11" s="598" t="e">
        <f t="shared" si="53"/>
        <v>#VALUE!</v>
      </c>
      <c r="AF11" s="598" t="e">
        <f t="shared" si="54"/>
        <v>#VALUE!</v>
      </c>
      <c r="AG11" s="598" t="e">
        <f t="shared" si="55"/>
        <v>#VALUE!</v>
      </c>
      <c r="AH11" s="597" t="str">
        <f>IF(COUNTA(F11:G11:I11)&lt;3,"",(IF(AC11=TRUE,$AC$5,IF(AD11=TRUE,$AD$5,IF(AE11=TRUE,$AE$5,IF(AF11=TRUE,$AF$5,IF(AG11=TRUE,$AG$5,"Aucune")))))))</f>
        <v/>
      </c>
      <c r="AI11" s="598" t="e">
        <f t="shared" si="56"/>
        <v>#VALUE!</v>
      </c>
      <c r="AJ11" s="598" t="e">
        <f t="shared" si="57"/>
        <v>#VALUE!</v>
      </c>
      <c r="AK11" s="598" t="e">
        <f t="shared" si="58"/>
        <v>#VALUE!</v>
      </c>
      <c r="AL11" s="598" t="e">
        <f t="shared" si="59"/>
        <v>#VALUE!</v>
      </c>
      <c r="AM11" s="598" t="e">
        <f t="shared" si="60"/>
        <v>#VALUE!</v>
      </c>
      <c r="AN11" s="597" t="str">
        <f>IF(COUNTA(F11:G11:I11)&lt;3,"",(IF(AI11=TRUE,$AI$5,IF(AJ11=TRUE,$AJ$5,IF(AK11=TRUE,$AK$5,IF(AL11=TRUE,$AL$5,IF(AM11=TRUE,$AM$5,"Aucune")))))))</f>
        <v/>
      </c>
      <c r="AO11" s="598" t="e">
        <f t="shared" si="61"/>
        <v>#VALUE!</v>
      </c>
      <c r="AP11" s="598" t="e">
        <f t="shared" si="62"/>
        <v>#VALUE!</v>
      </c>
      <c r="AQ11" s="598" t="e">
        <f t="shared" si="63"/>
        <v>#VALUE!</v>
      </c>
      <c r="AR11" s="597" t="str">
        <f>IF(COUNTA(F11:G11:I11)&lt;3,"",(IF(AO11=TRUE,$AO$5,IF(AP11=TRUE,$AP$5,IF(AQ11=TRUE,$AQ$5,"Aucune action requise")))))</f>
        <v/>
      </c>
      <c r="AS11" s="598" t="e">
        <f t="shared" si="64"/>
        <v>#VALUE!</v>
      </c>
      <c r="AT11" s="598" t="e">
        <f t="shared" si="65"/>
        <v>#VALUE!</v>
      </c>
      <c r="AU11" s="598" t="e">
        <f t="shared" si="66"/>
        <v>#VALUE!</v>
      </c>
      <c r="AV11" s="598" t="e">
        <f t="shared" si="67"/>
        <v>#VALUE!</v>
      </c>
      <c r="AW11" s="597" t="str">
        <f>IF(COUNTA(F11:G11:I11)&lt;3,"",(IF(AS11=TRUE,$AS$5,IF(AT11=TRUE,$AT$5,IF(AU11=TRUE,$AU$5,IF(AV11=TRUE,$AV$5,"Aucun"))))))</f>
        <v/>
      </c>
      <c r="AX11" s="597"/>
      <c r="AY11" s="601"/>
      <c r="AZ11" s="305"/>
    </row>
    <row r="12" spans="1:52" s="122" customFormat="1" ht="114" customHeight="1">
      <c r="A12" s="121"/>
      <c r="B12" s="602" t="s">
        <v>88</v>
      </c>
      <c r="C12" s="594" t="s">
        <v>89</v>
      </c>
      <c r="D12" s="595"/>
      <c r="E12" s="596"/>
      <c r="F12" s="596"/>
      <c r="G12" s="596"/>
      <c r="H12" s="596"/>
      <c r="I12" s="596"/>
      <c r="J12" s="596"/>
      <c r="K12" s="597" t="str">
        <f t="shared" si="34"/>
        <v/>
      </c>
      <c r="L12" s="598">
        <f t="shared" si="35"/>
        <v>0</v>
      </c>
      <c r="M12" s="598" t="b">
        <f t="shared" si="36"/>
        <v>0</v>
      </c>
      <c r="N12" s="598" t="b">
        <f t="shared" si="37"/>
        <v>0</v>
      </c>
      <c r="O12" s="598" t="b">
        <f t="shared" si="38"/>
        <v>0</v>
      </c>
      <c r="P12" s="598" t="b">
        <f t="shared" si="39"/>
        <v>0</v>
      </c>
      <c r="Q12" s="598" t="b">
        <f t="shared" si="40"/>
        <v>0</v>
      </c>
      <c r="R12" s="598" t="b">
        <f t="shared" si="41"/>
        <v>0</v>
      </c>
      <c r="S12" s="598" t="b">
        <f t="shared" si="42"/>
        <v>0</v>
      </c>
      <c r="T12" s="599" t="str">
        <f t="shared" si="43"/>
        <v/>
      </c>
      <c r="U12" s="600" t="str">
        <f t="shared" si="44"/>
        <v/>
      </c>
      <c r="V12" s="598" t="e">
        <f t="shared" si="45"/>
        <v>#VALUE!</v>
      </c>
      <c r="W12" s="598" t="e">
        <f t="shared" si="46"/>
        <v>#VALUE!</v>
      </c>
      <c r="X12" s="598" t="e">
        <f t="shared" si="47"/>
        <v>#VALUE!</v>
      </c>
      <c r="Y12" s="598" t="e">
        <f t="shared" si="48"/>
        <v>#VALUE!</v>
      </c>
      <c r="Z12" s="598" t="e">
        <f t="shared" si="49"/>
        <v>#VALUE!</v>
      </c>
      <c r="AA12" s="598" t="e">
        <f t="shared" si="50"/>
        <v>#VALUE!</v>
      </c>
      <c r="AB12" s="597" t="str">
        <f>IF(COUNTA(F12:G12:I12)&lt;3,"",(IF(W12=TRUE,$W$5,IF(X12=TRUE,$X$5,IF(Y12=TRUE,$Y$5,IF(Z12=TRUE,$Z$5,"Non"))))))</f>
        <v/>
      </c>
      <c r="AC12" s="598" t="e">
        <f t="shared" si="51"/>
        <v>#VALUE!</v>
      </c>
      <c r="AD12" s="598" t="e">
        <f t="shared" si="52"/>
        <v>#VALUE!</v>
      </c>
      <c r="AE12" s="598" t="e">
        <f t="shared" si="53"/>
        <v>#VALUE!</v>
      </c>
      <c r="AF12" s="598" t="e">
        <f t="shared" si="54"/>
        <v>#VALUE!</v>
      </c>
      <c r="AG12" s="598" t="e">
        <f t="shared" si="55"/>
        <v>#VALUE!</v>
      </c>
      <c r="AH12" s="597" t="str">
        <f>IF(COUNTA(F12:G12:I12)&lt;3,"",(IF(AC12=TRUE,$AC$5,IF(AD12=TRUE,$AD$5,IF(AE12=TRUE,$AE$5,IF(AF12=TRUE,$AF$5,IF(AG12=TRUE,$AG$5,"Aucune")))))))</f>
        <v/>
      </c>
      <c r="AI12" s="598" t="e">
        <f t="shared" si="56"/>
        <v>#VALUE!</v>
      </c>
      <c r="AJ12" s="598" t="e">
        <f t="shared" si="57"/>
        <v>#VALUE!</v>
      </c>
      <c r="AK12" s="598" t="e">
        <f t="shared" si="58"/>
        <v>#VALUE!</v>
      </c>
      <c r="AL12" s="598" t="e">
        <f t="shared" si="59"/>
        <v>#VALUE!</v>
      </c>
      <c r="AM12" s="598" t="e">
        <f t="shared" si="60"/>
        <v>#VALUE!</v>
      </c>
      <c r="AN12" s="597" t="str">
        <f>IF(COUNTA(F12:G12:I12)&lt;3,"",(IF(AI12=TRUE,$AI$5,IF(AJ12=TRUE,$AJ$5,IF(AK12=TRUE,$AK$5,IF(AL12=TRUE,$AL$5,IF(AM12=TRUE,$AM$5,"Aucune")))))))</f>
        <v/>
      </c>
      <c r="AO12" s="598" t="e">
        <f t="shared" si="61"/>
        <v>#VALUE!</v>
      </c>
      <c r="AP12" s="598" t="e">
        <f t="shared" si="62"/>
        <v>#VALUE!</v>
      </c>
      <c r="AQ12" s="598" t="e">
        <f t="shared" si="63"/>
        <v>#VALUE!</v>
      </c>
      <c r="AR12" s="597" t="str">
        <f>IF(COUNTA(F12:G12:I12)&lt;3,"",(IF(AO12=TRUE,$AO$5,IF(AP12=TRUE,$AP$5,IF(AQ12=TRUE,$AQ$5,"Aucune action requise")))))</f>
        <v/>
      </c>
      <c r="AS12" s="598" t="e">
        <f t="shared" si="64"/>
        <v>#VALUE!</v>
      </c>
      <c r="AT12" s="598" t="e">
        <f t="shared" si="65"/>
        <v>#VALUE!</v>
      </c>
      <c r="AU12" s="598" t="e">
        <f t="shared" si="66"/>
        <v>#VALUE!</v>
      </c>
      <c r="AV12" s="598" t="e">
        <f t="shared" si="67"/>
        <v>#VALUE!</v>
      </c>
      <c r="AW12" s="597" t="str">
        <f>IF(COUNTA(F12:G12:I12)&lt;3,"",(IF(AS12=TRUE,$AS$5,IF(AT12=TRUE,$AT$5,IF(AU12=TRUE,$AU$5,IF(AV12=TRUE,$AV$5,"Aucun"))))))</f>
        <v/>
      </c>
      <c r="AX12" s="597"/>
      <c r="AY12" s="601"/>
      <c r="AZ12" s="305"/>
    </row>
    <row r="13" spans="1:52" s="122" customFormat="1" ht="114" customHeight="1">
      <c r="A13" s="121"/>
      <c r="B13" s="602" t="s">
        <v>90</v>
      </c>
      <c r="C13" s="594" t="s">
        <v>91</v>
      </c>
      <c r="D13" s="595"/>
      <c r="E13" s="596"/>
      <c r="F13" s="596"/>
      <c r="G13" s="596"/>
      <c r="H13" s="596"/>
      <c r="I13" s="596"/>
      <c r="J13" s="596"/>
      <c r="K13" s="597" t="str">
        <f t="shared" si="34"/>
        <v/>
      </c>
      <c r="L13" s="598">
        <f t="shared" si="35"/>
        <v>0</v>
      </c>
      <c r="M13" s="598" t="b">
        <f t="shared" si="36"/>
        <v>0</v>
      </c>
      <c r="N13" s="598" t="b">
        <f t="shared" si="37"/>
        <v>0</v>
      </c>
      <c r="O13" s="598" t="b">
        <f t="shared" si="38"/>
        <v>0</v>
      </c>
      <c r="P13" s="598" t="b">
        <f t="shared" si="39"/>
        <v>0</v>
      </c>
      <c r="Q13" s="598" t="b">
        <f t="shared" si="40"/>
        <v>0</v>
      </c>
      <c r="R13" s="598" t="b">
        <f t="shared" si="41"/>
        <v>0</v>
      </c>
      <c r="S13" s="598" t="b">
        <f t="shared" si="42"/>
        <v>0</v>
      </c>
      <c r="T13" s="599" t="str">
        <f t="shared" si="43"/>
        <v/>
      </c>
      <c r="U13" s="600" t="str">
        <f t="shared" si="44"/>
        <v/>
      </c>
      <c r="V13" s="598" t="e">
        <f t="shared" si="45"/>
        <v>#VALUE!</v>
      </c>
      <c r="W13" s="598" t="e">
        <f t="shared" si="46"/>
        <v>#VALUE!</v>
      </c>
      <c r="X13" s="598" t="e">
        <f t="shared" si="47"/>
        <v>#VALUE!</v>
      </c>
      <c r="Y13" s="598" t="e">
        <f t="shared" si="48"/>
        <v>#VALUE!</v>
      </c>
      <c r="Z13" s="598" t="e">
        <f t="shared" si="49"/>
        <v>#VALUE!</v>
      </c>
      <c r="AA13" s="598" t="e">
        <f t="shared" si="50"/>
        <v>#VALUE!</v>
      </c>
      <c r="AB13" s="597" t="str">
        <f>IF(COUNTA(F13:G13:I13)&lt;3,"",(IF(W13=TRUE,$W$5,IF(X13=TRUE,$X$5,IF(Y13=TRUE,$Y$5,IF(Z13=TRUE,$Z$5,"Non"))))))</f>
        <v/>
      </c>
      <c r="AC13" s="598" t="e">
        <f t="shared" si="51"/>
        <v>#VALUE!</v>
      </c>
      <c r="AD13" s="598" t="e">
        <f t="shared" si="52"/>
        <v>#VALUE!</v>
      </c>
      <c r="AE13" s="598" t="e">
        <f t="shared" si="53"/>
        <v>#VALUE!</v>
      </c>
      <c r="AF13" s="598" t="e">
        <f t="shared" si="54"/>
        <v>#VALUE!</v>
      </c>
      <c r="AG13" s="598" t="e">
        <f t="shared" si="55"/>
        <v>#VALUE!</v>
      </c>
      <c r="AH13" s="597" t="str">
        <f>IF(COUNTA(F13:G13:I13)&lt;3,"",(IF(AC13=TRUE,$AC$5,IF(AD13=TRUE,$AD$5,IF(AE13=TRUE,$AE$5,IF(AF13=TRUE,$AF$5,IF(AG13=TRUE,$AG$5,"Aucune")))))))</f>
        <v/>
      </c>
      <c r="AI13" s="598" t="e">
        <f t="shared" si="56"/>
        <v>#VALUE!</v>
      </c>
      <c r="AJ13" s="598" t="e">
        <f t="shared" si="57"/>
        <v>#VALUE!</v>
      </c>
      <c r="AK13" s="598" t="e">
        <f t="shared" si="58"/>
        <v>#VALUE!</v>
      </c>
      <c r="AL13" s="598" t="e">
        <f t="shared" si="59"/>
        <v>#VALUE!</v>
      </c>
      <c r="AM13" s="598" t="e">
        <f t="shared" si="60"/>
        <v>#VALUE!</v>
      </c>
      <c r="AN13" s="597" t="str">
        <f>IF(COUNTA(F13:G13:I13)&lt;3,"",(IF(AI13=TRUE,$AI$5,IF(AJ13=TRUE,$AJ$5,IF(AK13=TRUE,$AK$5,IF(AL13=TRUE,$AL$5,IF(AM13=TRUE,$AM$5,"Aucune")))))))</f>
        <v/>
      </c>
      <c r="AO13" s="598" t="e">
        <f t="shared" si="61"/>
        <v>#VALUE!</v>
      </c>
      <c r="AP13" s="598" t="e">
        <f t="shared" si="62"/>
        <v>#VALUE!</v>
      </c>
      <c r="AQ13" s="598" t="e">
        <f t="shared" si="63"/>
        <v>#VALUE!</v>
      </c>
      <c r="AR13" s="597" t="str">
        <f>IF(COUNTA(F13:G13:I13)&lt;3,"",(IF(AO13=TRUE,$AO$5,IF(AP13=TRUE,$AP$5,IF(AQ13=TRUE,$AQ$5,"Aucune action requise")))))</f>
        <v/>
      </c>
      <c r="AS13" s="598" t="e">
        <f t="shared" si="64"/>
        <v>#VALUE!</v>
      </c>
      <c r="AT13" s="598" t="e">
        <f t="shared" si="65"/>
        <v>#VALUE!</v>
      </c>
      <c r="AU13" s="598" t="e">
        <f t="shared" si="66"/>
        <v>#VALUE!</v>
      </c>
      <c r="AV13" s="598" t="e">
        <f t="shared" si="67"/>
        <v>#VALUE!</v>
      </c>
      <c r="AW13" s="597" t="str">
        <f>IF(COUNTA(F13:G13:I13)&lt;3,"",(IF(AS13=TRUE,$AS$5,IF(AT13=TRUE,$AT$5,IF(AU13=TRUE,$AU$5,IF(AV13=TRUE,$AV$5,"Aucun"))))))</f>
        <v/>
      </c>
      <c r="AX13" s="597"/>
      <c r="AY13" s="601"/>
      <c r="AZ13" s="305"/>
    </row>
  </sheetData>
  <mergeCells count="8">
    <mergeCell ref="B2:H2"/>
    <mergeCell ref="B6:AZ6"/>
    <mergeCell ref="B3:AZ3"/>
    <mergeCell ref="B4:C5"/>
    <mergeCell ref="E4:F4"/>
    <mergeCell ref="G4:H4"/>
    <mergeCell ref="I4:J4"/>
    <mergeCell ref="AY4:AZ4"/>
  </mergeCells>
  <conditionalFormatting sqref="A4 E7:E13 J7:J13">
    <cfRule type="expression" dxfId="1909" priority="186">
      <formula>FIND("Agir",B4)</formula>
    </cfRule>
    <cfRule type="expression" dxfId="1908" priority="187">
      <formula>FIND("Réagir",B4)</formula>
    </cfRule>
  </conditionalFormatting>
  <conditionalFormatting sqref="A4 J7:J13 E7:E13">
    <cfRule type="expression" dxfId="1907" priority="185" stopIfTrue="1">
      <formula>ISTEXT(A4)</formula>
    </cfRule>
  </conditionalFormatting>
  <conditionalFormatting sqref="A4">
    <cfRule type="expression" dxfId="1906" priority="180">
      <formula>FIND("Agir",B4)</formula>
    </cfRule>
    <cfRule type="expression" dxfId="1905" priority="183">
      <formula>FIND("Agir",B4)</formula>
    </cfRule>
    <cfRule type="expression" dxfId="1904" priority="184">
      <formula>FIND("Réagir",B4)</formula>
    </cfRule>
    <cfRule type="expression" dxfId="1903" priority="179" stopIfTrue="1">
      <formula>ISTEXT(A4)</formula>
    </cfRule>
    <cfRule type="expression" dxfId="1902" priority="181">
      <formula>FIND("Réagir",B4)</formula>
    </cfRule>
    <cfRule type="expression" dxfId="1901" priority="182" stopIfTrue="1">
      <formula>ISTEXT(A4)</formula>
    </cfRule>
  </conditionalFormatting>
  <conditionalFormatting sqref="E7:E13">
    <cfRule type="expression" dxfId="1900" priority="119" stopIfTrue="1">
      <formula>ISTEXT(E7)</formula>
    </cfRule>
    <cfRule type="expression" dxfId="1899" priority="120">
      <formula>FIND("Conforter",G7)</formula>
    </cfRule>
    <cfRule type="expression" dxfId="1898" priority="123" stopIfTrue="1">
      <formula>ISTEXT(E7)</formula>
    </cfRule>
    <cfRule type="expression" dxfId="1897" priority="124">
      <formula>FIND("Conforter",G7)</formula>
    </cfRule>
  </conditionalFormatting>
  <conditionalFormatting sqref="G8:H8">
    <cfRule type="expression" dxfId="1896" priority="42">
      <formula>FIND("Conforter",J8)</formula>
    </cfRule>
    <cfRule type="expression" dxfId="1895" priority="41" stopIfTrue="1">
      <formula>ISTEXT(G8)</formula>
    </cfRule>
  </conditionalFormatting>
  <conditionalFormatting sqref="G9:H9">
    <cfRule type="expression" dxfId="1894" priority="34" stopIfTrue="1">
      <formula>ISTEXT(G9)</formula>
    </cfRule>
    <cfRule type="expression" dxfId="1893" priority="35">
      <formula>FIND("Conforter",J9)</formula>
    </cfRule>
  </conditionalFormatting>
  <conditionalFormatting sqref="G11:H11">
    <cfRule type="expression" dxfId="1892" priority="20" stopIfTrue="1">
      <formula>ISTEXT(G11)</formula>
    </cfRule>
    <cfRule type="expression" dxfId="1891" priority="21">
      <formula>FIND("Conforter",J11)</formula>
    </cfRule>
  </conditionalFormatting>
  <conditionalFormatting sqref="G12:H12">
    <cfRule type="expression" dxfId="1890" priority="13" stopIfTrue="1">
      <formula>ISTEXT(G12)</formula>
    </cfRule>
    <cfRule type="expression" dxfId="1889" priority="14">
      <formula>FIND("Conforter",J12)</formula>
    </cfRule>
  </conditionalFormatting>
  <conditionalFormatting sqref="G13:H13">
    <cfRule type="expression" dxfId="1888" priority="7">
      <formula>FIND("Conforter",J13)</formula>
    </cfRule>
    <cfRule type="expression" dxfId="1887" priority="6" stopIfTrue="1">
      <formula>ISTEXT(G13)</formula>
    </cfRule>
  </conditionalFormatting>
  <conditionalFormatting sqref="G7:I7 I8:I9">
    <cfRule type="expression" dxfId="1886" priority="174" stopIfTrue="1">
      <formula>ISTEXT(G7)</formula>
    </cfRule>
    <cfRule type="expression" dxfId="1885" priority="175">
      <formula>FIND("Conforter",J7)</formula>
    </cfRule>
  </conditionalFormatting>
  <conditionalFormatting sqref="G10:I10 I11:I13">
    <cfRule type="expression" dxfId="1884" priority="28">
      <formula>FIND("Conforter",J10)</formula>
    </cfRule>
    <cfRule type="expression" dxfId="1883" priority="27" stopIfTrue="1">
      <formula>ISTEXT(G10)</formula>
    </cfRule>
  </conditionalFormatting>
  <conditionalFormatting sqref="H8">
    <cfRule type="expression" dxfId="1882" priority="40">
      <formula>FIND("Réagir",J8)</formula>
    </cfRule>
    <cfRule type="expression" dxfId="1881" priority="39">
      <formula>FIND("Agir",J8)</formula>
    </cfRule>
    <cfRule type="expression" dxfId="1880" priority="38" stopIfTrue="1">
      <formula>ISTEXT(H8)</formula>
    </cfRule>
    <cfRule type="expression" dxfId="1879" priority="37">
      <formula>FIND("Conforter",K8)</formula>
    </cfRule>
  </conditionalFormatting>
  <conditionalFormatting sqref="H9">
    <cfRule type="expression" dxfId="1878" priority="30">
      <formula>FIND("Conforter",K9)</formula>
    </cfRule>
    <cfRule type="expression" dxfId="1877" priority="33">
      <formula>FIND("Réagir",J9)</formula>
    </cfRule>
    <cfRule type="expression" dxfId="1876" priority="32">
      <formula>FIND("Agir",J9)</formula>
    </cfRule>
    <cfRule type="expression" dxfId="1875" priority="29" stopIfTrue="1">
      <formula>ISTEXT(H9)</formula>
    </cfRule>
  </conditionalFormatting>
  <conditionalFormatting sqref="H11">
    <cfRule type="expression" dxfId="1874" priority="19">
      <formula>FIND("Réagir",J11)</formula>
    </cfRule>
    <cfRule type="expression" dxfId="1873" priority="18">
      <formula>FIND("Agir",J11)</formula>
    </cfRule>
    <cfRule type="expression" dxfId="1872" priority="17" stopIfTrue="1">
      <formula>ISTEXT(H11)</formula>
    </cfRule>
    <cfRule type="expression" dxfId="1871" priority="16">
      <formula>FIND("Conforter",K11)</formula>
    </cfRule>
  </conditionalFormatting>
  <conditionalFormatting sqref="H11:H12">
    <cfRule type="expression" dxfId="1870" priority="10" stopIfTrue="1">
      <formula>ISTEXT(H11)</formula>
    </cfRule>
  </conditionalFormatting>
  <conditionalFormatting sqref="H12">
    <cfRule type="expression" dxfId="1869" priority="9">
      <formula>FIND("Conforter",K12)</formula>
    </cfRule>
    <cfRule type="expression" dxfId="1868" priority="11">
      <formula>FIND("Agir",J12)</formula>
    </cfRule>
    <cfRule type="expression" dxfId="1867" priority="12">
      <formula>FIND("Réagir",J12)</formula>
    </cfRule>
  </conditionalFormatting>
  <conditionalFormatting sqref="H12:H13">
    <cfRule type="expression" dxfId="1866" priority="3" stopIfTrue="1">
      <formula>ISTEXT(H12)</formula>
    </cfRule>
  </conditionalFormatting>
  <conditionalFormatting sqref="H13">
    <cfRule type="expression" dxfId="1865" priority="1" stopIfTrue="1">
      <formula>ISTEXT(H13)</formula>
    </cfRule>
    <cfRule type="expression" dxfId="1864" priority="5">
      <formula>FIND("Réagir",J13)</formula>
    </cfRule>
    <cfRule type="expression" dxfId="1863" priority="2">
      <formula>FIND("Conforter",K13)</formula>
    </cfRule>
    <cfRule type="expression" dxfId="1862" priority="4">
      <formula>FIND("Agir",J13)</formula>
    </cfRule>
  </conditionalFormatting>
  <conditionalFormatting sqref="H7:I7 I8:I9">
    <cfRule type="expression" dxfId="1861" priority="164">
      <formula>FIND("Conforter",K7)</formula>
    </cfRule>
    <cfRule type="expression" dxfId="1860" priority="173">
      <formula>FIND("Réagir",J7)</formula>
    </cfRule>
    <cfRule type="expression" dxfId="1859" priority="172">
      <formula>FIND("Agir",J7)</formula>
    </cfRule>
    <cfRule type="expression" dxfId="1858" priority="171" stopIfTrue="1">
      <formula>ISTEXT(H7)</formula>
    </cfRule>
  </conditionalFormatting>
  <conditionalFormatting sqref="H7:I9">
    <cfRule type="expression" dxfId="1857" priority="31" stopIfTrue="1">
      <formula>ISTEXT(H7)</formula>
    </cfRule>
  </conditionalFormatting>
  <conditionalFormatting sqref="H10:I10 I11:I13">
    <cfRule type="expression" dxfId="1856" priority="22" stopIfTrue="1">
      <formula>ISTEXT(H10)</formula>
    </cfRule>
    <cfRule type="expression" dxfId="1855" priority="23">
      <formula>FIND("Conforter",K10)</formula>
    </cfRule>
    <cfRule type="expression" dxfId="1854" priority="24" stopIfTrue="1">
      <formula>ISTEXT(H10)</formula>
    </cfRule>
    <cfRule type="expression" dxfId="1853" priority="25">
      <formula>FIND("Agir",J10)</formula>
    </cfRule>
    <cfRule type="expression" dxfId="1852" priority="26">
      <formula>FIND("Réagir",J10)</formula>
    </cfRule>
  </conditionalFormatting>
  <conditionalFormatting sqref="J7:J13">
    <cfRule type="expression" dxfId="1851" priority="167">
      <formula>FIND("Réagir",K7)</formula>
    </cfRule>
    <cfRule type="expression" dxfId="1850" priority="166">
      <formula>FIND("Agir",K7)</formula>
    </cfRule>
    <cfRule type="expression" dxfId="1849" priority="165" stopIfTrue="1">
      <formula>ISTEXT(J7)</formula>
    </cfRule>
  </conditionalFormatting>
  <conditionalFormatting sqref="J5:K5 AB5 AH5 AN5 AR5 AW5:AZ5 J7:K13 AB7:AB13 AH7:AH13 AN7:AN13 AR7:AR13 AW7:AZ13">
    <cfRule type="containsText" dxfId="1848" priority="178" stopIfTrue="1" operator="containsText" text="Terme">
      <formula>NOT(ISERROR(SEARCH("Terme",J5)))</formula>
    </cfRule>
    <cfRule type="containsText" dxfId="1847" priority="177" stopIfTrue="1" operator="containsText" text="Seconde">
      <formula>NOT(ISERROR(SEARCH("Seconde",J5)))</formula>
    </cfRule>
  </conditionalFormatting>
  <conditionalFormatting sqref="J7:K13 AH7:AH13 AN7:AN13 AR7:AR13 AW7:AZ13 AB7:AB13 J5:K5 AB5 AH5 AN5 AR5 AW5:AZ5">
    <cfRule type="containsText" dxfId="1846" priority="176" stopIfTrue="1" operator="containsText" text="Première">
      <formula>NOT(ISERROR(SEARCH("Première",J5)))</formula>
    </cfRule>
  </conditionalFormatting>
  <conditionalFormatting sqref="K7:K13">
    <cfRule type="containsText" dxfId="1845" priority="168" stopIfTrue="1" operator="containsText" text="Non">
      <formula>NOT(ISERROR(SEARCH("Non",K7)))</formula>
    </cfRule>
    <cfRule type="containsText" dxfId="1844" priority="128" operator="containsText" text="Intervention prioritaire">
      <formula>NOT(ISERROR(SEARCH("Intervention prioritaire",K7)))</formula>
    </cfRule>
    <cfRule type="containsText" dxfId="1843" priority="129" stopIfTrue="1" operator="containsText" text="Non pertinent">
      <formula>NOT(ISERROR(SEARCH("Non pertinent",K7)))</formula>
    </cfRule>
    <cfRule type="containsText" dxfId="1842" priority="130" stopIfTrue="1" operator="containsText" text="consolidation">
      <formula>NOT(ISERROR(SEARCH("consolidation",K7)))</formula>
    </cfRule>
    <cfRule type="containsText" dxfId="1841" priority="131" stopIfTrue="1" operator="containsText" text="Non Prioritaire">
      <formula>NOT(ISERROR(SEARCH("Non Prioritaire",K7)))</formula>
    </cfRule>
    <cfRule type="containsText" dxfId="1840" priority="132" stopIfTrue="1" operator="containsText" text="Urgent">
      <formula>NOT(ISERROR(SEARCH("Urgent",K7)))</formula>
    </cfRule>
    <cfRule type="containsText" dxfId="1839" priority="133" stopIfTrue="1" operator="containsText" text="moyen">
      <formula>NOT(ISERROR(SEARCH("moyen",K7)))</formula>
    </cfRule>
    <cfRule type="containsText" dxfId="1838" priority="134" stopIfTrue="1" operator="containsText" text="long">
      <formula>NOT(ISERROR(SEARCH("long",K7)))</formula>
    </cfRule>
  </conditionalFormatting>
  <conditionalFormatting sqref="AB7:AB13">
    <cfRule type="expression" dxfId="1837" priority="71" stopIfTrue="1">
      <formula>ISTEXT(AB7)</formula>
    </cfRule>
    <cfRule type="expression" dxfId="1836" priority="73">
      <formula>FIND("Réagir",AW7)</formula>
    </cfRule>
    <cfRule type="expression" dxfId="1835" priority="72">
      <formula>FIND("Agir",AW7)</formula>
    </cfRule>
  </conditionalFormatting>
  <conditionalFormatting sqref="AH7:AH13 AN7:AN13 AR7:AR13 AW7:AW13 AY7:AZ13">
    <cfRule type="expression" dxfId="1834" priority="105">
      <formula>FIND("Réagir",#REF!)</formula>
    </cfRule>
    <cfRule type="expression" dxfId="1833" priority="104">
      <formula>FIND("Agir",#REF!)</formula>
    </cfRule>
  </conditionalFormatting>
  <conditionalFormatting sqref="AH7:AH13 AW7:AX13">
    <cfRule type="expression" dxfId="1832" priority="63">
      <formula>FIND("Agir",#REF!)</formula>
    </cfRule>
    <cfRule type="expression" dxfId="1831" priority="64">
      <formula>FIND("Réagir",#REF!)</formula>
    </cfRule>
  </conditionalFormatting>
  <conditionalFormatting sqref="AH7:AH13 AW7:AZ13">
    <cfRule type="expression" dxfId="1830" priority="62" stopIfTrue="1">
      <formula>ISTEXT(AH7)</formula>
    </cfRule>
  </conditionalFormatting>
  <conditionalFormatting sqref="AN7:AN13 AR7:AR13 AW7:AW13 AH7:AH13">
    <cfRule type="expression" dxfId="1829" priority="103" stopIfTrue="1">
      <formula>ISTEXT(AH7)</formula>
    </cfRule>
  </conditionalFormatting>
  <conditionalFormatting sqref="AN7:AN13 AR7:AR13 AW7:AW13">
    <cfRule type="expression" dxfId="1828" priority="102">
      <formula>FIND("Réagir",#REF!)</formula>
    </cfRule>
    <cfRule type="expression" dxfId="1827" priority="101">
      <formula>FIND("Agir",#REF!)</formula>
    </cfRule>
  </conditionalFormatting>
  <conditionalFormatting sqref="AR7:AR13 AW7:AW13 AN7:AN13">
    <cfRule type="expression" dxfId="1826" priority="100" stopIfTrue="1">
      <formula>ISTEXT(AN7)</formula>
    </cfRule>
  </conditionalFormatting>
  <conditionalFormatting sqref="AR7:AR13">
    <cfRule type="expression" dxfId="1825" priority="97">
      <formula>FIND("Réagir",AW7)</formula>
    </cfRule>
    <cfRule type="expression" dxfId="1824" priority="96">
      <formula>FIND("Agir",AW7)</formula>
    </cfRule>
    <cfRule type="expression" dxfId="1823" priority="95" stopIfTrue="1">
      <formula>ISTEXT(AR7)</formula>
    </cfRule>
    <cfRule type="expression" dxfId="1822" priority="94">
      <formula>FIND("Réagir",AW7)</formula>
    </cfRule>
    <cfRule type="expression" dxfId="1821" priority="93">
      <formula>FIND("Agir",AW7)</formula>
    </cfRule>
    <cfRule type="expression" dxfId="1820" priority="92" stopIfTrue="1">
      <formula>ISTEXT(AR7)</formula>
    </cfRule>
  </conditionalFormatting>
  <conditionalFormatting sqref="AX4:AY4">
    <cfRule type="containsText" dxfId="1819" priority="44" stopIfTrue="1" operator="containsText" text="Seconde">
      <formula>NOT(ISERROR(SEARCH("Seconde",AX4)))</formula>
    </cfRule>
    <cfRule type="containsText" dxfId="1818" priority="45" stopIfTrue="1" operator="containsText" text="Terme">
      <formula>NOT(ISERROR(SEARCH("Terme",AX4)))</formula>
    </cfRule>
    <cfRule type="containsText" dxfId="1817" priority="43" stopIfTrue="1" operator="containsText" text="Première">
      <formula>NOT(ISERROR(SEARCH("Première",AX4)))</formula>
    </cfRule>
  </conditionalFormatting>
  <dataValidations xWindow="1113" yWindow="769" count="4">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G7:G13" xr:uid="{00000000-0002-0000-0200-000000000000}">
      <formula1>$N$1:$Q$1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F7:F13" xr:uid="{00000000-0002-0000-0200-000001000000}">
      <formula1>$M$1:$P$1</formula1>
    </dataValidation>
    <dataValidation type="list" allowBlank="1" showInputMessage="1" showErrorMessage="1" errorTitle="Valeur invalide" error="La valeur doit être contenue entre 1 et 4" promptTitle="Compétences" prompt="Valeur comprise entre 1 et 5_x000a_Les compétences pour cette cible sont : _x000a_1 - Secteur publique échelle nationale_x000a_2 - Secteur public à l’échelle locale._x000a_3 - Secteur public (nationale et locale)_x000a_4 - Partagée entre les secteurs public et privé_x000a_5. Secteur privé. " sqref="I7:I9" xr:uid="{645122A1-2269-4A92-957C-D0E7E45C6642}">
      <formula1>Comp.</formula1>
    </dataValidation>
    <dataValidation type="list" allowBlank="1" showInputMessage="1" showErrorMessage="1" errorTitle="Valeur invalide" error="La valeur doit être contenue entre 1 et 4" promptTitle="Compétences" prompt="Valeur comprise entre 1 et 5_x000a_Les compétences pour cette cible sont : _x000a_1 - Secteur publique échelle nationale_x000a_2 - Secteur public à l’échelle locale._x000a_3 - Secteur public (nationale et locale)_x000a_4 - Partagée entre les secteurs public et privé_x000a_5. Secteur privé. " sqref="I10:I13" xr:uid="{1CE85553-F871-484F-91B8-FDEA79FC0B98}">
      <formula1>$N$1:$Q$1</formula1>
    </dataValidation>
  </dataValidations>
  <pageMargins left="0.7" right="0.7" top="0.75" bottom="0.75" header="0.3" footer="0.3"/>
  <pageSetup scale="27"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Z14"/>
  <sheetViews>
    <sheetView topLeftCell="C10" zoomScale="140" zoomScaleNormal="140" workbookViewId="0">
      <selection activeCell="D13" sqref="D13"/>
    </sheetView>
  </sheetViews>
  <sheetFormatPr baseColWidth="10" defaultColWidth="10.5" defaultRowHeight="12"/>
  <cols>
    <col min="1" max="1" width="1.5" style="100" customWidth="1"/>
    <col min="2" max="2" width="4.5" style="141" customWidth="1"/>
    <col min="3" max="4" width="83" style="142" customWidth="1"/>
    <col min="5" max="5" width="46" style="143" customWidth="1"/>
    <col min="6" max="6" width="9.83203125" style="100" customWidth="1"/>
    <col min="7" max="7" width="9.83203125" style="144" customWidth="1"/>
    <col min="8" max="8" width="46" style="143" customWidth="1"/>
    <col min="9" max="9" width="8.83203125" style="143" customWidth="1"/>
    <col min="10" max="10" width="45.5" style="143" customWidth="1"/>
    <col min="11" max="11" width="20.5" style="143" customWidth="1"/>
    <col min="12" max="27" width="5.5" style="100" hidden="1" customWidth="1"/>
    <col min="28" max="28" width="20.5" style="143" hidden="1" customWidth="1"/>
    <col min="29" max="33" width="10.5" style="100" hidden="1" customWidth="1"/>
    <col min="34" max="34" width="20.5" style="143" hidden="1" customWidth="1"/>
    <col min="35" max="39" width="10.5" style="100" hidden="1" customWidth="1"/>
    <col min="40" max="40" width="20.5" style="143" hidden="1" customWidth="1"/>
    <col min="41" max="43" width="10.5" style="100" hidden="1" customWidth="1"/>
    <col min="44" max="44" width="20.5" style="143" hidden="1" customWidth="1"/>
    <col min="45" max="48" width="10.5" style="100" hidden="1" customWidth="1"/>
    <col min="49" max="49" width="20.5" style="143" hidden="1" customWidth="1"/>
    <col min="50" max="51" width="45.5" style="143" customWidth="1"/>
    <col min="52" max="52" width="45.5" style="143" hidden="1" customWidth="1"/>
    <col min="53" max="16384" width="10.5" style="100"/>
  </cols>
  <sheetData>
    <row r="1" spans="1:52" s="95" customFormat="1" ht="14" thickBot="1">
      <c r="B1" s="96"/>
      <c r="C1" s="97"/>
      <c r="D1" s="97"/>
      <c r="E1" s="98"/>
      <c r="G1" s="99"/>
      <c r="H1" s="98"/>
      <c r="I1" s="98"/>
      <c r="J1" s="98"/>
      <c r="K1" s="98"/>
      <c r="M1" s="95">
        <v>0</v>
      </c>
      <c r="N1" s="95">
        <v>1</v>
      </c>
      <c r="O1" s="95">
        <v>2</v>
      </c>
      <c r="P1" s="95">
        <v>3</v>
      </c>
      <c r="Q1" s="95">
        <v>4</v>
      </c>
      <c r="R1" s="95">
        <v>5</v>
      </c>
      <c r="AB1" s="62"/>
      <c r="AH1" s="62"/>
      <c r="AN1" s="62"/>
      <c r="AR1" s="62"/>
      <c r="AW1" s="62"/>
      <c r="AX1" s="98"/>
      <c r="AY1" s="98"/>
      <c r="AZ1" s="98"/>
    </row>
    <row r="2" spans="1:52" s="95" customFormat="1" ht="60" customHeight="1" thickBot="1">
      <c r="B2" s="676" t="s">
        <v>92</v>
      </c>
      <c r="C2" s="677"/>
      <c r="D2" s="677"/>
      <c r="E2" s="677"/>
      <c r="F2" s="677"/>
      <c r="G2" s="677"/>
      <c r="H2" s="678"/>
      <c r="I2" s="98"/>
      <c r="J2" s="98"/>
      <c r="K2" s="98"/>
      <c r="AB2" s="98"/>
      <c r="AH2" s="98"/>
      <c r="AN2" s="98"/>
      <c r="AR2" s="98"/>
      <c r="AW2" s="98"/>
      <c r="AX2" s="98"/>
      <c r="AY2" s="98"/>
      <c r="AZ2" s="98"/>
    </row>
    <row r="3" spans="1:52" s="95" customFormat="1" ht="17" thickBot="1">
      <c r="B3" s="682"/>
      <c r="C3" s="683"/>
      <c r="D3" s="683"/>
      <c r="E3" s="683"/>
      <c r="F3" s="683"/>
      <c r="G3" s="683"/>
      <c r="H3" s="683"/>
      <c r="I3" s="683"/>
      <c r="J3" s="683"/>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4"/>
      <c r="AP3" s="684"/>
      <c r="AQ3" s="684"/>
      <c r="AR3" s="684"/>
      <c r="AS3" s="684"/>
      <c r="AT3" s="684"/>
      <c r="AU3" s="684"/>
      <c r="AV3" s="684"/>
      <c r="AW3" s="684"/>
      <c r="AX3" s="683"/>
      <c r="AY3" s="683"/>
      <c r="AZ3" s="685"/>
    </row>
    <row r="4" spans="1:52" ht="21.75" customHeight="1">
      <c r="A4" s="95"/>
      <c r="B4" s="686"/>
      <c r="C4" s="687"/>
      <c r="D4" s="396"/>
      <c r="E4" s="690" t="s">
        <v>46</v>
      </c>
      <c r="F4" s="691"/>
      <c r="G4" s="692" t="s">
        <v>47</v>
      </c>
      <c r="H4" s="693"/>
      <c r="I4" s="694" t="s">
        <v>48</v>
      </c>
      <c r="J4" s="695"/>
      <c r="K4" s="178" t="s">
        <v>49</v>
      </c>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6"/>
      <c r="AX4" s="187"/>
      <c r="AY4" s="696" t="s">
        <v>50</v>
      </c>
      <c r="AZ4" s="697"/>
    </row>
    <row r="5" spans="1:52" s="117" customFormat="1" ht="168" customHeight="1" thickBot="1">
      <c r="A5" s="101"/>
      <c r="B5" s="688"/>
      <c r="C5" s="689"/>
      <c r="D5" s="434" t="s">
        <v>93</v>
      </c>
      <c r="E5" s="102" t="s">
        <v>52</v>
      </c>
      <c r="F5" s="103" t="s">
        <v>46</v>
      </c>
      <c r="G5" s="104" t="s">
        <v>47</v>
      </c>
      <c r="H5" s="105" t="s">
        <v>53</v>
      </c>
      <c r="I5" s="106" t="s">
        <v>54</v>
      </c>
      <c r="J5" s="107" t="s">
        <v>55</v>
      </c>
      <c r="K5" s="108" t="s">
        <v>56</v>
      </c>
      <c r="L5" s="109" t="s">
        <v>57</v>
      </c>
      <c r="M5" s="63" t="s">
        <v>5</v>
      </c>
      <c r="N5" s="64" t="s">
        <v>17</v>
      </c>
      <c r="O5" s="65" t="s">
        <v>24</v>
      </c>
      <c r="P5" s="66" t="s">
        <v>31</v>
      </c>
      <c r="Q5" s="67" t="s">
        <v>36</v>
      </c>
      <c r="R5" s="68" t="s">
        <v>41</v>
      </c>
      <c r="S5" s="69" t="s">
        <v>44</v>
      </c>
      <c r="T5" s="110" t="s">
        <v>58</v>
      </c>
      <c r="U5" s="110" t="s">
        <v>59</v>
      </c>
      <c r="V5" s="110" t="s">
        <v>60</v>
      </c>
      <c r="W5" s="110" t="s">
        <v>7</v>
      </c>
      <c r="X5" s="110" t="s">
        <v>18</v>
      </c>
      <c r="Y5" s="110" t="s">
        <v>19</v>
      </c>
      <c r="Z5" s="110" t="s">
        <v>32</v>
      </c>
      <c r="AA5" s="110" t="s">
        <v>8</v>
      </c>
      <c r="AB5" s="111" t="s">
        <v>6</v>
      </c>
      <c r="AC5" s="112" t="s">
        <v>61</v>
      </c>
      <c r="AD5" s="112" t="s">
        <v>62</v>
      </c>
      <c r="AE5" s="112" t="s">
        <v>20</v>
      </c>
      <c r="AF5" s="112" t="s">
        <v>37</v>
      </c>
      <c r="AG5" s="112" t="s">
        <v>38</v>
      </c>
      <c r="AH5" s="111" t="s">
        <v>9</v>
      </c>
      <c r="AI5" s="112" t="s">
        <v>63</v>
      </c>
      <c r="AJ5" s="112" t="s">
        <v>64</v>
      </c>
      <c r="AK5" s="112" t="s">
        <v>65</v>
      </c>
      <c r="AL5" s="112" t="s">
        <v>66</v>
      </c>
      <c r="AM5" s="112" t="s">
        <v>67</v>
      </c>
      <c r="AN5" s="111" t="s">
        <v>68</v>
      </c>
      <c r="AO5" s="112" t="s">
        <v>69</v>
      </c>
      <c r="AP5" s="112" t="s">
        <v>70</v>
      </c>
      <c r="AQ5" s="112" t="s">
        <v>71</v>
      </c>
      <c r="AR5" s="111" t="s">
        <v>72</v>
      </c>
      <c r="AS5" s="112" t="s">
        <v>73</v>
      </c>
      <c r="AT5" s="112" t="s">
        <v>74</v>
      </c>
      <c r="AU5" s="112" t="s">
        <v>75</v>
      </c>
      <c r="AV5" s="112" t="s">
        <v>76</v>
      </c>
      <c r="AW5" s="113" t="s">
        <v>77</v>
      </c>
      <c r="AX5" s="114" t="s">
        <v>78</v>
      </c>
      <c r="AY5" s="115" t="s">
        <v>79</v>
      </c>
      <c r="AZ5" s="116" t="s">
        <v>80</v>
      </c>
    </row>
    <row r="6" spans="1:52" s="146" customFormat="1" ht="31.5" customHeight="1" thickBot="1">
      <c r="A6" s="145"/>
      <c r="B6" s="679" t="s">
        <v>81</v>
      </c>
      <c r="C6" s="680"/>
      <c r="D6" s="680"/>
      <c r="E6" s="698"/>
      <c r="F6" s="698"/>
      <c r="G6" s="698"/>
      <c r="H6" s="698"/>
      <c r="I6" s="698"/>
      <c r="J6" s="698"/>
      <c r="K6" s="698"/>
      <c r="L6" s="698"/>
      <c r="M6" s="698"/>
      <c r="N6" s="698"/>
      <c r="O6" s="698"/>
      <c r="P6" s="698"/>
      <c r="Q6" s="698"/>
      <c r="R6" s="698"/>
      <c r="S6" s="698"/>
      <c r="T6" s="698"/>
      <c r="U6" s="698"/>
      <c r="V6" s="698"/>
      <c r="W6" s="698"/>
      <c r="X6" s="698"/>
      <c r="Y6" s="698"/>
      <c r="Z6" s="698"/>
      <c r="AA6" s="698"/>
      <c r="AB6" s="698"/>
      <c r="AC6" s="698"/>
      <c r="AD6" s="698"/>
      <c r="AE6" s="698"/>
      <c r="AF6" s="698"/>
      <c r="AG6" s="698"/>
      <c r="AH6" s="698"/>
      <c r="AI6" s="698"/>
      <c r="AJ6" s="698"/>
      <c r="AK6" s="698"/>
      <c r="AL6" s="698"/>
      <c r="AM6" s="698"/>
      <c r="AN6" s="698"/>
      <c r="AO6" s="698"/>
      <c r="AP6" s="698"/>
      <c r="AQ6" s="698"/>
      <c r="AR6" s="698"/>
      <c r="AS6" s="698"/>
      <c r="AT6" s="698"/>
      <c r="AU6" s="698"/>
      <c r="AV6" s="698"/>
      <c r="AW6" s="698"/>
      <c r="AX6" s="698"/>
      <c r="AY6" s="698"/>
      <c r="AZ6" s="681"/>
    </row>
    <row r="7" spans="1:52" s="122" customFormat="1" ht="114" customHeight="1">
      <c r="A7" s="121"/>
      <c r="B7" s="603">
        <v>2.1</v>
      </c>
      <c r="C7" s="604" t="s">
        <v>94</v>
      </c>
      <c r="D7" s="605"/>
      <c r="E7" s="606"/>
      <c r="F7" s="596"/>
      <c r="G7" s="596"/>
      <c r="H7" s="596"/>
      <c r="I7" s="596"/>
      <c r="J7" s="596"/>
      <c r="K7" s="597" t="str">
        <f t="shared" ref="K7" si="0">T7</f>
        <v/>
      </c>
      <c r="L7" s="598">
        <f t="shared" ref="L7" si="1">F7*10+G7</f>
        <v>0</v>
      </c>
      <c r="M7" s="598" t="b">
        <f t="shared" ref="M7" si="2">OR(L7=31)</f>
        <v>0</v>
      </c>
      <c r="N7" s="598" t="b">
        <f t="shared" ref="N7" si="3">OR(L7=21,L7=32)</f>
        <v>0</v>
      </c>
      <c r="O7" s="598" t="b">
        <f t="shared" ref="O7" si="4">OR(L7=22,L7=33)</f>
        <v>0</v>
      </c>
      <c r="P7" s="598" t="b">
        <f t="shared" ref="P7" si="5">OR(L7=11,L7=12)</f>
        <v>0</v>
      </c>
      <c r="Q7" s="598" t="b">
        <f t="shared" ref="Q7" si="6">OR(L7=23,L7=34)</f>
        <v>0</v>
      </c>
      <c r="R7" s="598" t="b">
        <f t="shared" ref="R7" si="7">OR(L7=13,L7=14,L7=24)</f>
        <v>0</v>
      </c>
      <c r="S7" s="598" t="b">
        <f t="shared" ref="S7" si="8">OR(L7=1,L7=2,L7=3,L7=4)</f>
        <v>0</v>
      </c>
      <c r="T7" s="599" t="str">
        <f t="shared" ref="T7" si="9">IF(COUNTA(F7:G7)&lt;2,"",(IF(M7=TRUE,$M$5,IF(N7=TRUE,$N$5,IF(O7=TRUE,$O$5,IF(P7=TRUE,$P$5,IF(Q7=TRUE,$Q$5,IF(R7=TRUE,$R$5,IF(S7=TRUE,$S$5,0)))))))))</f>
        <v/>
      </c>
      <c r="U7" s="600" t="str">
        <f t="shared" ref="U7" si="10">IF(COUNTA(F7:G7)&lt;2,"",(IF(M7=TRUE,6,IF(N7=TRUE,5,IF(O7=TRUE,4,IF(P7=TRUE,3,IF(Q7=TRUE,2,IF(R7=TRUE,1,IF(S7=TRUE,0,0)))))))))</f>
        <v/>
      </c>
      <c r="V7" s="598" t="e">
        <f t="shared" ref="V7" si="11">U7*10+I7</f>
        <v>#VALUE!</v>
      </c>
      <c r="W7" s="598" t="e">
        <f t="shared" ref="W7" si="12">OR(V7=61,V7=62,V7=63)</f>
        <v>#VALUE!</v>
      </c>
      <c r="X7" s="598" t="e">
        <f t="shared" ref="X7" si="13">OR(V7=51,V7=52)</f>
        <v>#VALUE!</v>
      </c>
      <c r="Y7" s="598" t="e">
        <f t="shared" ref="Y7" si="14">OR(V7=31,V7=41,V7=42,V7=53)</f>
        <v>#VALUE!</v>
      </c>
      <c r="Z7" s="598" t="e">
        <f t="shared" ref="Z7" si="15">OR(V7=21,V7=32)</f>
        <v>#VALUE!</v>
      </c>
      <c r="AA7" s="598" t="e">
        <f t="shared" ref="AA7" si="16">AND(W7=FALSE,X7=FALSE,Y7=FALSE,Z7=FALSE)</f>
        <v>#VALUE!</v>
      </c>
      <c r="AB7" s="597" t="str">
        <f>IF(COUNTA(F7:G7:I7)&lt;3,"",(IF(W7=TRUE,$W$5,IF(X7=TRUE,$X$5,IF(Y7=TRUE,$Y$5,IF(Z7=TRUE,$Z$5,"Non"))))))</f>
        <v/>
      </c>
      <c r="AC7" s="598" t="e">
        <f t="shared" ref="AC7" si="17">OR(V7=61,V7=62,V7=51,V7=52)</f>
        <v>#VALUE!</v>
      </c>
      <c r="AD7" s="598" t="e">
        <f t="shared" ref="AD7" si="18">OR(V7=41,V7=42)</f>
        <v>#VALUE!</v>
      </c>
      <c r="AE7" s="598" t="e">
        <f t="shared" ref="AE7" si="19">OR(V7=31,V7=32,V7=63,V7=64,V7=53,V7=54,)</f>
        <v>#VALUE!</v>
      </c>
      <c r="AF7" s="598" t="e">
        <f t="shared" ref="AF7" si="20">OR(V7=21,V7=22,)</f>
        <v>#VALUE!</v>
      </c>
      <c r="AG7" s="598" t="e">
        <f t="shared" ref="AG7" si="21">OR(V7=11,V7=12,V7=13,V7=23,)</f>
        <v>#VALUE!</v>
      </c>
      <c r="AH7" s="597" t="str">
        <f>IF(COUNTA(F7:G7:I7)&lt;3,"",(IF(AC7=TRUE,$AC$5,IF(AD7=TRUE,$AD$5,IF(AE7=TRUE,$AE$5,IF(AF7=TRUE,$AF$5,IF(AG7=TRUE,$AG$5,"Aucune")))))))</f>
        <v/>
      </c>
      <c r="AI7" s="598" t="e">
        <f t="shared" ref="AI7" si="22">OR(V7=62,V7=52,V7=42)</f>
        <v>#VALUE!</v>
      </c>
      <c r="AJ7" s="598" t="e">
        <f t="shared" ref="AJ7" si="23">OR(V7=63,V7=53,V7=43,V7=64,V7=54)</f>
        <v>#VALUE!</v>
      </c>
      <c r="AK7" s="598" t="e">
        <f t="shared" ref="AK7" si="24">OR(V7=61,V7=51,V7=41)</f>
        <v>#VALUE!</v>
      </c>
      <c r="AL7" s="598" t="e">
        <f t="shared" ref="AL7" si="25">OR(V7=44,V7=32,V7=33,V7=34)</f>
        <v>#VALUE!</v>
      </c>
      <c r="AM7" s="598" t="e">
        <f t="shared" ref="AM7" si="26">OR(V7=22,V7=23,V7=24,V7=12,V7=13,V7=14)</f>
        <v>#VALUE!</v>
      </c>
      <c r="AN7" s="597" t="str">
        <f>IF(COUNTA(F7:G7:I7)&lt;3,"",(IF(AI7=TRUE,$AI$5,IF(AJ7=TRUE,$AJ$5,IF(AK7=TRUE,$AK$5,IF(AL7=TRUE,$AL$5,IF(AM7=TRUE,$AM$5,"Aucune")))))))</f>
        <v/>
      </c>
      <c r="AO7" s="598" t="e">
        <f t="shared" ref="AO7" si="27">OR(V7=61,V7=62,V7=63,V7=51,V7=52,V7=53)</f>
        <v>#VALUE!</v>
      </c>
      <c r="AP7" s="598" t="e">
        <f t="shared" ref="AP7" si="28">OR(V7=41,V7=42,V7=43,V7=31,V7=32,V7=33)</f>
        <v>#VALUE!</v>
      </c>
      <c r="AQ7" s="598" t="e">
        <f t="shared" ref="AQ7" si="29">OR(V7=21,V7=22,V7=23,V7=11,V7=12,V7=13)</f>
        <v>#VALUE!</v>
      </c>
      <c r="AR7" s="597" t="str">
        <f>IF(COUNTA(F7:G7:I7)&lt;3,"",(IF(AO7=TRUE,$AO$5,IF(AP7=TRUE,$AP$5,IF(AQ7=TRUE,$AQ$5,"Aucune action requise")))))</f>
        <v/>
      </c>
      <c r="AS7" s="598" t="e">
        <f t="shared" ref="AS7" si="30">OR(V7=61,V7=51,V7=41,V7=31,V7=21)</f>
        <v>#VALUE!</v>
      </c>
      <c r="AT7" s="598" t="e">
        <f t="shared" ref="AT7" si="31">OR(V7=62,V7=52,V7=42,V7=32,V7=22,V7=63,V7=53)</f>
        <v>#VALUE!</v>
      </c>
      <c r="AU7" s="598" t="e">
        <f t="shared" ref="AU7" si="32">OR(V7=43,V7=33,V7=23,V7=34,V7=24)</f>
        <v>#VALUE!</v>
      </c>
      <c r="AV7" s="598" t="e">
        <f t="shared" ref="AV7" si="33">OR(V7=64,V7=54,V7=44)</f>
        <v>#VALUE!</v>
      </c>
      <c r="AW7" s="597" t="str">
        <f>IF(COUNTA(F7:G7:I7)&lt;3,"",(IF(AS7=TRUE,$AS$5,IF(AT7=TRUE,$AT$5,IF(AU7=TRUE,$AU$5,IF(AV7=TRUE,$AV$5,"Aucun"))))))</f>
        <v/>
      </c>
      <c r="AX7" s="597"/>
      <c r="AY7" s="601"/>
      <c r="AZ7" s="157"/>
    </row>
    <row r="8" spans="1:52" s="122" customFormat="1" ht="114" customHeight="1">
      <c r="A8" s="121"/>
      <c r="B8" s="603">
        <v>2.2000000000000002</v>
      </c>
      <c r="C8" s="604" t="s">
        <v>95</v>
      </c>
      <c r="D8" s="605"/>
      <c r="E8" s="606"/>
      <c r="F8" s="596"/>
      <c r="G8" s="596"/>
      <c r="H8" s="596"/>
      <c r="I8" s="596"/>
      <c r="J8" s="596"/>
      <c r="K8" s="597" t="str">
        <f t="shared" ref="K8:K14" si="34">T8</f>
        <v/>
      </c>
      <c r="L8" s="598">
        <f t="shared" ref="L8:L14" si="35">F8*10+G8</f>
        <v>0</v>
      </c>
      <c r="M8" s="598" t="b">
        <f t="shared" ref="M8:M14" si="36">OR(L8=31)</f>
        <v>0</v>
      </c>
      <c r="N8" s="598" t="b">
        <f t="shared" ref="N8:N14" si="37">OR(L8=21,L8=32)</f>
        <v>0</v>
      </c>
      <c r="O8" s="598" t="b">
        <f t="shared" ref="O8:O14" si="38">OR(L8=22,L8=33)</f>
        <v>0</v>
      </c>
      <c r="P8" s="598" t="b">
        <f t="shared" ref="P8:P14" si="39">OR(L8=11,L8=12)</f>
        <v>0</v>
      </c>
      <c r="Q8" s="598" t="b">
        <f t="shared" ref="Q8:Q14" si="40">OR(L8=23,L8=34)</f>
        <v>0</v>
      </c>
      <c r="R8" s="598" t="b">
        <f t="shared" ref="R8:R14" si="41">OR(L8=13,L8=14,L8=24)</f>
        <v>0</v>
      </c>
      <c r="S8" s="598" t="b">
        <f t="shared" ref="S8:S14" si="42">OR(L8=1,L8=2,L8=3,L8=4)</f>
        <v>0</v>
      </c>
      <c r="T8" s="599" t="str">
        <f t="shared" ref="T8:T14" si="43">IF(COUNTA(F8:G8)&lt;2,"",(IF(M8=TRUE,$M$5,IF(N8=TRUE,$N$5,IF(O8=TRUE,$O$5,IF(P8=TRUE,$P$5,IF(Q8=TRUE,$Q$5,IF(R8=TRUE,$R$5,IF(S8=TRUE,$S$5,0)))))))))</f>
        <v/>
      </c>
      <c r="U8" s="600" t="str">
        <f t="shared" ref="U8:U14" si="44">IF(COUNTA(F8:G8)&lt;2,"",(IF(M8=TRUE,6,IF(N8=TRUE,5,IF(O8=TRUE,4,IF(P8=TRUE,3,IF(Q8=TRUE,2,IF(R8=TRUE,1,IF(S8=TRUE,0,0)))))))))</f>
        <v/>
      </c>
      <c r="V8" s="598" t="e">
        <f t="shared" ref="V8:V14" si="45">U8*10+I8</f>
        <v>#VALUE!</v>
      </c>
      <c r="W8" s="598" t="e">
        <f t="shared" ref="W8:W14" si="46">OR(V8=61,V8=62,V8=63)</f>
        <v>#VALUE!</v>
      </c>
      <c r="X8" s="598" t="e">
        <f t="shared" ref="X8:X14" si="47">OR(V8=51,V8=52)</f>
        <v>#VALUE!</v>
      </c>
      <c r="Y8" s="598" t="e">
        <f t="shared" ref="Y8:Y14" si="48">OR(V8=31,V8=41,V8=42,V8=53)</f>
        <v>#VALUE!</v>
      </c>
      <c r="Z8" s="598" t="e">
        <f t="shared" ref="Z8:Z14" si="49">OR(V8=21,V8=32)</f>
        <v>#VALUE!</v>
      </c>
      <c r="AA8" s="598" t="e">
        <f t="shared" ref="AA8:AA14" si="50">AND(W8=FALSE,X8=FALSE,Y8=FALSE,Z8=FALSE)</f>
        <v>#VALUE!</v>
      </c>
      <c r="AB8" s="597" t="str">
        <f>IF(COUNTA(F8:G8:I8)&lt;3,"",(IF(W8=TRUE,$W$5,IF(X8=TRUE,$X$5,IF(Y8=TRUE,$Y$5,IF(Z8=TRUE,$Z$5,"Non"))))))</f>
        <v/>
      </c>
      <c r="AC8" s="598" t="e">
        <f t="shared" ref="AC8:AC14" si="51">OR(V8=61,V8=62,V8=51,V8=52)</f>
        <v>#VALUE!</v>
      </c>
      <c r="AD8" s="598" t="e">
        <f t="shared" ref="AD8:AD14" si="52">OR(V8=41,V8=42)</f>
        <v>#VALUE!</v>
      </c>
      <c r="AE8" s="598" t="e">
        <f t="shared" ref="AE8:AE14" si="53">OR(V8=31,V8=32,V8=63,V8=64,V8=53,V8=54,)</f>
        <v>#VALUE!</v>
      </c>
      <c r="AF8" s="598" t="e">
        <f t="shared" ref="AF8:AF14" si="54">OR(V8=21,V8=22,)</f>
        <v>#VALUE!</v>
      </c>
      <c r="AG8" s="598" t="e">
        <f t="shared" ref="AG8:AG14" si="55">OR(V8=11,V8=12,V8=13,V8=23,)</f>
        <v>#VALUE!</v>
      </c>
      <c r="AH8" s="597" t="str">
        <f>IF(COUNTA(F8:G8:I8)&lt;3,"",(IF(AC8=TRUE,$AC$5,IF(AD8=TRUE,$AD$5,IF(AE8=TRUE,$AE$5,IF(AF8=TRUE,$AF$5,IF(AG8=TRUE,$AG$5,"Aucune")))))))</f>
        <v/>
      </c>
      <c r="AI8" s="598" t="e">
        <f t="shared" ref="AI8:AI14" si="56">OR(V8=62,V8=52,V8=42)</f>
        <v>#VALUE!</v>
      </c>
      <c r="AJ8" s="598" t="e">
        <f t="shared" ref="AJ8:AJ14" si="57">OR(V8=63,V8=53,V8=43,V8=64,V8=54)</f>
        <v>#VALUE!</v>
      </c>
      <c r="AK8" s="598" t="e">
        <f t="shared" ref="AK8:AK14" si="58">OR(V8=61,V8=51,V8=41)</f>
        <v>#VALUE!</v>
      </c>
      <c r="AL8" s="598" t="e">
        <f t="shared" ref="AL8:AL14" si="59">OR(V8=44,V8=32,V8=33,V8=34)</f>
        <v>#VALUE!</v>
      </c>
      <c r="AM8" s="598" t="e">
        <f t="shared" ref="AM8:AM14" si="60">OR(V8=22,V8=23,V8=24,V8=12,V8=13,V8=14)</f>
        <v>#VALUE!</v>
      </c>
      <c r="AN8" s="597" t="str">
        <f>IF(COUNTA(F8:G8:I8)&lt;3,"",(IF(AI8=TRUE,$AI$5,IF(AJ8=TRUE,$AJ$5,IF(AK8=TRUE,$AK$5,IF(AL8=TRUE,$AL$5,IF(AM8=TRUE,$AM$5,"Aucune")))))))</f>
        <v/>
      </c>
      <c r="AO8" s="598" t="e">
        <f t="shared" ref="AO8:AO14" si="61">OR(V8=61,V8=62,V8=63,V8=51,V8=52,V8=53)</f>
        <v>#VALUE!</v>
      </c>
      <c r="AP8" s="598" t="e">
        <f t="shared" ref="AP8:AP14" si="62">OR(V8=41,V8=42,V8=43,V8=31,V8=32,V8=33)</f>
        <v>#VALUE!</v>
      </c>
      <c r="AQ8" s="598" t="e">
        <f t="shared" ref="AQ8:AQ14" si="63">OR(V8=21,V8=22,V8=23,V8=11,V8=12,V8=13)</f>
        <v>#VALUE!</v>
      </c>
      <c r="AR8" s="597" t="str">
        <f>IF(COUNTA(F8:G8:I8)&lt;3,"",(IF(AO8=TRUE,$AO$5,IF(AP8=TRUE,$AP$5,IF(AQ8=TRUE,$AQ$5,"Aucune action requise")))))</f>
        <v/>
      </c>
      <c r="AS8" s="598" t="e">
        <f t="shared" ref="AS8:AS14" si="64">OR(V8=61,V8=51,V8=41,V8=31,V8=21)</f>
        <v>#VALUE!</v>
      </c>
      <c r="AT8" s="598" t="e">
        <f t="shared" ref="AT8:AT14" si="65">OR(V8=62,V8=52,V8=42,V8=32,V8=22,V8=63,V8=53)</f>
        <v>#VALUE!</v>
      </c>
      <c r="AU8" s="598" t="e">
        <f t="shared" ref="AU8:AU14" si="66">OR(V8=43,V8=33,V8=23,V8=34,V8=24)</f>
        <v>#VALUE!</v>
      </c>
      <c r="AV8" s="598" t="e">
        <f t="shared" ref="AV8:AV14" si="67">OR(V8=64,V8=54,V8=44)</f>
        <v>#VALUE!</v>
      </c>
      <c r="AW8" s="597" t="str">
        <f>IF(COUNTA(F8:G8:I8)&lt;3,"",(IF(AS8=TRUE,$AS$5,IF(AT8=TRUE,$AT$5,IF(AU8=TRUE,$AU$5,IF(AV8=TRUE,$AV$5,"Aucun"))))))</f>
        <v/>
      </c>
      <c r="AX8" s="597"/>
      <c r="AY8" s="601"/>
      <c r="AZ8" s="157"/>
    </row>
    <row r="9" spans="1:52" s="122" customFormat="1" ht="64">
      <c r="A9" s="121"/>
      <c r="B9" s="436">
        <v>2.2999999999999998</v>
      </c>
      <c r="C9" s="584" t="s">
        <v>96</v>
      </c>
      <c r="D9" s="584" t="s">
        <v>97</v>
      </c>
      <c r="E9" s="472"/>
      <c r="F9" s="31"/>
      <c r="G9" s="32"/>
      <c r="H9" s="470"/>
      <c r="I9" s="33"/>
      <c r="J9" s="471"/>
      <c r="K9" s="124" t="str">
        <f t="shared" si="34"/>
        <v/>
      </c>
      <c r="L9" s="280">
        <f t="shared" si="35"/>
        <v>0</v>
      </c>
      <c r="M9" s="280" t="b">
        <f t="shared" si="36"/>
        <v>0</v>
      </c>
      <c r="N9" s="280" t="b">
        <f t="shared" si="37"/>
        <v>0</v>
      </c>
      <c r="O9" s="280" t="b">
        <f t="shared" si="38"/>
        <v>0</v>
      </c>
      <c r="P9" s="280" t="b">
        <f t="shared" si="39"/>
        <v>0</v>
      </c>
      <c r="Q9" s="280" t="b">
        <f t="shared" si="40"/>
        <v>0</v>
      </c>
      <c r="R9" s="280" t="b">
        <f t="shared" si="41"/>
        <v>0</v>
      </c>
      <c r="S9" s="280" t="b">
        <f t="shared" si="42"/>
        <v>0</v>
      </c>
      <c r="T9" s="281" t="str">
        <f t="shared" si="43"/>
        <v/>
      </c>
      <c r="U9" s="282" t="str">
        <f t="shared" si="44"/>
        <v/>
      </c>
      <c r="V9" s="125" t="e">
        <f t="shared" si="45"/>
        <v>#VALUE!</v>
      </c>
      <c r="W9" s="280" t="e">
        <f t="shared" si="46"/>
        <v>#VALUE!</v>
      </c>
      <c r="X9" s="280" t="e">
        <f t="shared" si="47"/>
        <v>#VALUE!</v>
      </c>
      <c r="Y9" s="280" t="e">
        <f t="shared" si="48"/>
        <v>#VALUE!</v>
      </c>
      <c r="Z9" s="280" t="e">
        <f t="shared" si="49"/>
        <v>#VALUE!</v>
      </c>
      <c r="AA9" s="280" t="e">
        <f t="shared" si="50"/>
        <v>#VALUE!</v>
      </c>
      <c r="AB9" s="283" t="str">
        <f>IF(COUNTA(F9:G9:I9)&lt;3,"",(IF(W9=TRUE,$W$5,IF(X9=TRUE,$X$5,IF(Y9=TRUE,$Y$5,IF(Z9=TRUE,$Z$5,"Non"))))))</f>
        <v/>
      </c>
      <c r="AC9" s="280" t="e">
        <f t="shared" si="51"/>
        <v>#VALUE!</v>
      </c>
      <c r="AD9" s="280" t="e">
        <f t="shared" si="52"/>
        <v>#VALUE!</v>
      </c>
      <c r="AE9" s="280" t="e">
        <f t="shared" si="53"/>
        <v>#VALUE!</v>
      </c>
      <c r="AF9" s="280" t="e">
        <f t="shared" si="54"/>
        <v>#VALUE!</v>
      </c>
      <c r="AG9" s="280" t="e">
        <f t="shared" si="55"/>
        <v>#VALUE!</v>
      </c>
      <c r="AH9" s="283" t="str">
        <f>IF(COUNTA(F9:G9:I9)&lt;3,"",(IF(AC9=TRUE,$AC$5,IF(AD9=TRUE,$AD$5,IF(AE9=TRUE,$AE$5,IF(AF9=TRUE,$AF$5,IF(AG9=TRUE,$AG$5,"Aucune")))))))</f>
        <v/>
      </c>
      <c r="AI9" s="280" t="e">
        <f t="shared" si="56"/>
        <v>#VALUE!</v>
      </c>
      <c r="AJ9" s="280" t="e">
        <f t="shared" si="57"/>
        <v>#VALUE!</v>
      </c>
      <c r="AK9" s="280" t="e">
        <f t="shared" si="58"/>
        <v>#VALUE!</v>
      </c>
      <c r="AL9" s="280" t="e">
        <f t="shared" si="59"/>
        <v>#VALUE!</v>
      </c>
      <c r="AM9" s="280" t="e">
        <f t="shared" si="60"/>
        <v>#VALUE!</v>
      </c>
      <c r="AN9" s="283" t="str">
        <f>IF(COUNTA(F9:G9:I9)&lt;3,"",(IF(AI9=TRUE,$AI$5,IF(AJ9=TRUE,$AJ$5,IF(AK9=TRUE,$AK$5,IF(AL9=TRUE,$AL$5,IF(AM9=TRUE,$AM$5,"Aucune")))))))</f>
        <v/>
      </c>
      <c r="AO9" s="280" t="e">
        <f t="shared" si="61"/>
        <v>#VALUE!</v>
      </c>
      <c r="AP9" s="280" t="e">
        <f t="shared" si="62"/>
        <v>#VALUE!</v>
      </c>
      <c r="AQ9" s="280" t="e">
        <f t="shared" si="63"/>
        <v>#VALUE!</v>
      </c>
      <c r="AR9" s="283" t="str">
        <f>IF(COUNTA(F9:G9:I9)&lt;3,"",(IF(AO9=TRUE,$AO$5,IF(AP9=TRUE,$AP$5,IF(AQ9=TRUE,$AQ$5,"Aucune action requise")))))</f>
        <v/>
      </c>
      <c r="AS9" s="280" t="e">
        <f t="shared" si="64"/>
        <v>#VALUE!</v>
      </c>
      <c r="AT9" s="280" t="e">
        <f t="shared" si="65"/>
        <v>#VALUE!</v>
      </c>
      <c r="AU9" s="280" t="e">
        <f t="shared" si="66"/>
        <v>#VALUE!</v>
      </c>
      <c r="AV9" s="280" t="e">
        <f t="shared" si="67"/>
        <v>#VALUE!</v>
      </c>
      <c r="AW9" s="283" t="str">
        <f>IF(COUNTA(F9:G9:I9)&lt;3,"",(IF(AS9=TRUE,$AS$5,IF(AT9=TRUE,$AT$5,IF(AU9=TRUE,$AU$5,IF(AV9=TRUE,$AV$5,"Aucun"))))))</f>
        <v/>
      </c>
      <c r="AX9" s="80"/>
      <c r="AY9" s="473"/>
      <c r="AZ9" s="157"/>
    </row>
    <row r="10" spans="1:52" s="122" customFormat="1" ht="104.5" customHeight="1">
      <c r="A10" s="121"/>
      <c r="B10" s="436">
        <v>2.4</v>
      </c>
      <c r="C10" s="584" t="s">
        <v>98</v>
      </c>
      <c r="D10" s="584" t="s">
        <v>99</v>
      </c>
      <c r="E10" s="472"/>
      <c r="F10" s="31"/>
      <c r="G10" s="32"/>
      <c r="H10" s="470"/>
      <c r="I10" s="33"/>
      <c r="J10" s="471"/>
      <c r="K10" s="124" t="str">
        <f t="shared" si="34"/>
        <v/>
      </c>
      <c r="L10" s="280">
        <f t="shared" si="35"/>
        <v>0</v>
      </c>
      <c r="M10" s="280" t="b">
        <f t="shared" si="36"/>
        <v>0</v>
      </c>
      <c r="N10" s="280" t="b">
        <f t="shared" si="37"/>
        <v>0</v>
      </c>
      <c r="O10" s="280" t="b">
        <f t="shared" si="38"/>
        <v>0</v>
      </c>
      <c r="P10" s="280" t="b">
        <f t="shared" si="39"/>
        <v>0</v>
      </c>
      <c r="Q10" s="280" t="b">
        <f t="shared" si="40"/>
        <v>0</v>
      </c>
      <c r="R10" s="280" t="b">
        <f t="shared" si="41"/>
        <v>0</v>
      </c>
      <c r="S10" s="280" t="b">
        <f t="shared" si="42"/>
        <v>0</v>
      </c>
      <c r="T10" s="281" t="str">
        <f t="shared" si="43"/>
        <v/>
      </c>
      <c r="U10" s="282" t="str">
        <f t="shared" si="44"/>
        <v/>
      </c>
      <c r="V10" s="125" t="e">
        <f t="shared" si="45"/>
        <v>#VALUE!</v>
      </c>
      <c r="W10" s="280" t="e">
        <f t="shared" si="46"/>
        <v>#VALUE!</v>
      </c>
      <c r="X10" s="280" t="e">
        <f t="shared" si="47"/>
        <v>#VALUE!</v>
      </c>
      <c r="Y10" s="280" t="e">
        <f t="shared" si="48"/>
        <v>#VALUE!</v>
      </c>
      <c r="Z10" s="280" t="e">
        <f t="shared" si="49"/>
        <v>#VALUE!</v>
      </c>
      <c r="AA10" s="280" t="e">
        <f t="shared" si="50"/>
        <v>#VALUE!</v>
      </c>
      <c r="AB10" s="283" t="str">
        <f>IF(COUNTA(F10:G10:I10)&lt;3,"",(IF(W10=TRUE,$W$5,IF(X10=TRUE,$X$5,IF(Y10=TRUE,$Y$5,IF(Z10=TRUE,$Z$5,"Non"))))))</f>
        <v/>
      </c>
      <c r="AC10" s="280" t="e">
        <f t="shared" si="51"/>
        <v>#VALUE!</v>
      </c>
      <c r="AD10" s="280" t="e">
        <f t="shared" si="52"/>
        <v>#VALUE!</v>
      </c>
      <c r="AE10" s="280" t="e">
        <f t="shared" si="53"/>
        <v>#VALUE!</v>
      </c>
      <c r="AF10" s="280" t="e">
        <f t="shared" si="54"/>
        <v>#VALUE!</v>
      </c>
      <c r="AG10" s="280" t="e">
        <f t="shared" si="55"/>
        <v>#VALUE!</v>
      </c>
      <c r="AH10" s="283" t="str">
        <f>IF(COUNTA(F10:G10:I10)&lt;3,"",(IF(AC10=TRUE,$AC$5,IF(AD10=TRUE,$AD$5,IF(AE10=TRUE,$AE$5,IF(AF10=TRUE,$AF$5,IF(AG10=TRUE,$AG$5,"Aucune")))))))</f>
        <v/>
      </c>
      <c r="AI10" s="280" t="e">
        <f t="shared" si="56"/>
        <v>#VALUE!</v>
      </c>
      <c r="AJ10" s="280" t="e">
        <f t="shared" si="57"/>
        <v>#VALUE!</v>
      </c>
      <c r="AK10" s="280" t="e">
        <f t="shared" si="58"/>
        <v>#VALUE!</v>
      </c>
      <c r="AL10" s="280" t="e">
        <f t="shared" si="59"/>
        <v>#VALUE!</v>
      </c>
      <c r="AM10" s="280" t="e">
        <f t="shared" si="60"/>
        <v>#VALUE!</v>
      </c>
      <c r="AN10" s="283" t="str">
        <f>IF(COUNTA(F10:G10:I10)&lt;3,"",(IF(AI10=TRUE,$AI$5,IF(AJ10=TRUE,$AJ$5,IF(AK10=TRUE,$AK$5,IF(AL10=TRUE,$AL$5,IF(AM10=TRUE,$AM$5,"Aucune")))))))</f>
        <v/>
      </c>
      <c r="AO10" s="280" t="e">
        <f t="shared" si="61"/>
        <v>#VALUE!</v>
      </c>
      <c r="AP10" s="280" t="e">
        <f t="shared" si="62"/>
        <v>#VALUE!</v>
      </c>
      <c r="AQ10" s="280" t="e">
        <f t="shared" si="63"/>
        <v>#VALUE!</v>
      </c>
      <c r="AR10" s="283" t="str">
        <f>IF(COUNTA(F10:G10:I10)&lt;3,"",(IF(AO10=TRUE,$AO$5,IF(AP10=TRUE,$AP$5,IF(AQ10=TRUE,$AQ$5,"Aucune action requise")))))</f>
        <v/>
      </c>
      <c r="AS10" s="280" t="e">
        <f t="shared" si="64"/>
        <v>#VALUE!</v>
      </c>
      <c r="AT10" s="280" t="e">
        <f t="shared" si="65"/>
        <v>#VALUE!</v>
      </c>
      <c r="AU10" s="280" t="e">
        <f t="shared" si="66"/>
        <v>#VALUE!</v>
      </c>
      <c r="AV10" s="280" t="e">
        <f t="shared" si="67"/>
        <v>#VALUE!</v>
      </c>
      <c r="AW10" s="283" t="str">
        <f>IF(COUNTA(F10:G10:I10)&lt;3,"",(IF(AS10=TRUE,$AS$5,IF(AT10=TRUE,$AT$5,IF(AU10=TRUE,$AU$5,IF(AV10=TRUE,$AV$5,"Aucun"))))))</f>
        <v/>
      </c>
      <c r="AX10" s="80"/>
      <c r="AY10" s="473"/>
      <c r="AZ10" s="157"/>
    </row>
    <row r="11" spans="1:52" s="122" customFormat="1" ht="80">
      <c r="A11" s="121"/>
      <c r="B11" s="436">
        <v>2.5</v>
      </c>
      <c r="C11" s="584" t="s">
        <v>100</v>
      </c>
      <c r="D11" s="584" t="s">
        <v>101</v>
      </c>
      <c r="E11" s="472"/>
      <c r="F11" s="31"/>
      <c r="G11" s="32"/>
      <c r="H11" s="470"/>
      <c r="I11" s="33"/>
      <c r="J11" s="471"/>
      <c r="K11" s="124" t="str">
        <f t="shared" si="34"/>
        <v/>
      </c>
      <c r="L11" s="280">
        <f t="shared" si="35"/>
        <v>0</v>
      </c>
      <c r="M11" s="280" t="b">
        <f t="shared" si="36"/>
        <v>0</v>
      </c>
      <c r="N11" s="280" t="b">
        <f t="shared" si="37"/>
        <v>0</v>
      </c>
      <c r="O11" s="280" t="b">
        <f t="shared" si="38"/>
        <v>0</v>
      </c>
      <c r="P11" s="280" t="b">
        <f t="shared" si="39"/>
        <v>0</v>
      </c>
      <c r="Q11" s="280" t="b">
        <f t="shared" si="40"/>
        <v>0</v>
      </c>
      <c r="R11" s="280" t="b">
        <f t="shared" si="41"/>
        <v>0</v>
      </c>
      <c r="S11" s="280" t="b">
        <f t="shared" si="42"/>
        <v>0</v>
      </c>
      <c r="T11" s="281" t="str">
        <f t="shared" si="43"/>
        <v/>
      </c>
      <c r="U11" s="282" t="str">
        <f t="shared" si="44"/>
        <v/>
      </c>
      <c r="V11" s="125" t="e">
        <f t="shared" si="45"/>
        <v>#VALUE!</v>
      </c>
      <c r="W11" s="280" t="e">
        <f t="shared" si="46"/>
        <v>#VALUE!</v>
      </c>
      <c r="X11" s="280" t="e">
        <f t="shared" si="47"/>
        <v>#VALUE!</v>
      </c>
      <c r="Y11" s="280" t="e">
        <f t="shared" si="48"/>
        <v>#VALUE!</v>
      </c>
      <c r="Z11" s="280" t="e">
        <f t="shared" si="49"/>
        <v>#VALUE!</v>
      </c>
      <c r="AA11" s="280" t="e">
        <f t="shared" si="50"/>
        <v>#VALUE!</v>
      </c>
      <c r="AB11" s="283" t="str">
        <f>IF(COUNTA(F11:G11:I11)&lt;3,"",(IF(W11=TRUE,$W$5,IF(X11=TRUE,$X$5,IF(Y11=TRUE,$Y$5,IF(Z11=TRUE,$Z$5,"Non"))))))</f>
        <v/>
      </c>
      <c r="AC11" s="280" t="e">
        <f t="shared" si="51"/>
        <v>#VALUE!</v>
      </c>
      <c r="AD11" s="280" t="e">
        <f t="shared" si="52"/>
        <v>#VALUE!</v>
      </c>
      <c r="AE11" s="280" t="e">
        <f t="shared" si="53"/>
        <v>#VALUE!</v>
      </c>
      <c r="AF11" s="280" t="e">
        <f t="shared" si="54"/>
        <v>#VALUE!</v>
      </c>
      <c r="AG11" s="280" t="e">
        <f t="shared" si="55"/>
        <v>#VALUE!</v>
      </c>
      <c r="AH11" s="283" t="str">
        <f>IF(COUNTA(F11:G11:I11)&lt;3,"",(IF(AC11=TRUE,$AC$5,IF(AD11=TRUE,$AD$5,IF(AE11=TRUE,$AE$5,IF(AF11=TRUE,$AF$5,IF(AG11=TRUE,$AG$5,"Aucune")))))))</f>
        <v/>
      </c>
      <c r="AI11" s="280" t="e">
        <f t="shared" si="56"/>
        <v>#VALUE!</v>
      </c>
      <c r="AJ11" s="280" t="e">
        <f t="shared" si="57"/>
        <v>#VALUE!</v>
      </c>
      <c r="AK11" s="280" t="e">
        <f t="shared" si="58"/>
        <v>#VALUE!</v>
      </c>
      <c r="AL11" s="280" t="e">
        <f t="shared" si="59"/>
        <v>#VALUE!</v>
      </c>
      <c r="AM11" s="280" t="e">
        <f t="shared" si="60"/>
        <v>#VALUE!</v>
      </c>
      <c r="AN11" s="283" t="str">
        <f>IF(COUNTA(F11:G11:I11)&lt;3,"",(IF(AI11=TRUE,$AI$5,IF(AJ11=TRUE,$AJ$5,IF(AK11=TRUE,$AK$5,IF(AL11=TRUE,$AL$5,IF(AM11=TRUE,$AM$5,"Aucune")))))))</f>
        <v/>
      </c>
      <c r="AO11" s="280" t="e">
        <f t="shared" si="61"/>
        <v>#VALUE!</v>
      </c>
      <c r="AP11" s="280" t="e">
        <f t="shared" si="62"/>
        <v>#VALUE!</v>
      </c>
      <c r="AQ11" s="280" t="e">
        <f t="shared" si="63"/>
        <v>#VALUE!</v>
      </c>
      <c r="AR11" s="283" t="str">
        <f>IF(COUNTA(F11:G11:I11)&lt;3,"",(IF(AO11=TRUE,$AO$5,IF(AP11=TRUE,$AP$5,IF(AQ11=TRUE,$AQ$5,"Aucune action requise")))))</f>
        <v/>
      </c>
      <c r="AS11" s="280" t="e">
        <f t="shared" si="64"/>
        <v>#VALUE!</v>
      </c>
      <c r="AT11" s="280" t="e">
        <f t="shared" si="65"/>
        <v>#VALUE!</v>
      </c>
      <c r="AU11" s="280" t="e">
        <f t="shared" si="66"/>
        <v>#VALUE!</v>
      </c>
      <c r="AV11" s="280" t="e">
        <f t="shared" si="67"/>
        <v>#VALUE!</v>
      </c>
      <c r="AW11" s="283" t="str">
        <f>IF(COUNTA(F11:G11:I11)&lt;3,"",(IF(AS11=TRUE,$AS$5,IF(AT11=TRUE,$AT$5,IF(AU11=TRUE,$AU$5,IF(AV11=TRUE,$AV$5,"Aucun"))))))</f>
        <v/>
      </c>
      <c r="AX11" s="80"/>
      <c r="AY11" s="473"/>
      <c r="AZ11" s="157"/>
    </row>
    <row r="12" spans="1:52" s="122" customFormat="1" ht="114" customHeight="1">
      <c r="A12" s="121"/>
      <c r="B12" s="436" t="s">
        <v>102</v>
      </c>
      <c r="C12" s="584" t="s">
        <v>103</v>
      </c>
      <c r="D12" s="584" t="s">
        <v>104</v>
      </c>
      <c r="E12" s="472"/>
      <c r="F12" s="31"/>
      <c r="G12" s="32"/>
      <c r="H12" s="470"/>
      <c r="I12" s="33"/>
      <c r="J12" s="471"/>
      <c r="K12" s="124" t="str">
        <f t="shared" si="34"/>
        <v/>
      </c>
      <c r="L12" s="280">
        <f t="shared" si="35"/>
        <v>0</v>
      </c>
      <c r="M12" s="280" t="b">
        <f t="shared" si="36"/>
        <v>0</v>
      </c>
      <c r="N12" s="280" t="b">
        <f t="shared" si="37"/>
        <v>0</v>
      </c>
      <c r="O12" s="280" t="b">
        <f t="shared" si="38"/>
        <v>0</v>
      </c>
      <c r="P12" s="280" t="b">
        <f t="shared" si="39"/>
        <v>0</v>
      </c>
      <c r="Q12" s="280" t="b">
        <f t="shared" si="40"/>
        <v>0</v>
      </c>
      <c r="R12" s="280" t="b">
        <f t="shared" si="41"/>
        <v>0</v>
      </c>
      <c r="S12" s="280" t="b">
        <f t="shared" si="42"/>
        <v>0</v>
      </c>
      <c r="T12" s="281" t="str">
        <f t="shared" si="43"/>
        <v/>
      </c>
      <c r="U12" s="282" t="str">
        <f t="shared" si="44"/>
        <v/>
      </c>
      <c r="V12" s="125" t="e">
        <f t="shared" si="45"/>
        <v>#VALUE!</v>
      </c>
      <c r="W12" s="280" t="e">
        <f t="shared" si="46"/>
        <v>#VALUE!</v>
      </c>
      <c r="X12" s="280" t="e">
        <f t="shared" si="47"/>
        <v>#VALUE!</v>
      </c>
      <c r="Y12" s="280" t="e">
        <f t="shared" si="48"/>
        <v>#VALUE!</v>
      </c>
      <c r="Z12" s="280" t="e">
        <f t="shared" si="49"/>
        <v>#VALUE!</v>
      </c>
      <c r="AA12" s="280" t="e">
        <f t="shared" si="50"/>
        <v>#VALUE!</v>
      </c>
      <c r="AB12" s="283" t="str">
        <f>IF(COUNTA(F12:G12:I12)&lt;3,"",(IF(W12=TRUE,$W$5,IF(X12=TRUE,$X$5,IF(Y12=TRUE,$Y$5,IF(Z12=TRUE,$Z$5,"Non"))))))</f>
        <v/>
      </c>
      <c r="AC12" s="280" t="e">
        <f t="shared" si="51"/>
        <v>#VALUE!</v>
      </c>
      <c r="AD12" s="280" t="e">
        <f t="shared" si="52"/>
        <v>#VALUE!</v>
      </c>
      <c r="AE12" s="280" t="e">
        <f t="shared" si="53"/>
        <v>#VALUE!</v>
      </c>
      <c r="AF12" s="280" t="e">
        <f t="shared" si="54"/>
        <v>#VALUE!</v>
      </c>
      <c r="AG12" s="280" t="e">
        <f t="shared" si="55"/>
        <v>#VALUE!</v>
      </c>
      <c r="AH12" s="283" t="str">
        <f>IF(COUNTA(F12:G12:I12)&lt;3,"",(IF(AC12=TRUE,$AC$5,IF(AD12=TRUE,$AD$5,IF(AE12=TRUE,$AE$5,IF(AF12=TRUE,$AF$5,IF(AG12=TRUE,$AG$5,"Aucune")))))))</f>
        <v/>
      </c>
      <c r="AI12" s="280" t="e">
        <f t="shared" si="56"/>
        <v>#VALUE!</v>
      </c>
      <c r="AJ12" s="280" t="e">
        <f t="shared" si="57"/>
        <v>#VALUE!</v>
      </c>
      <c r="AK12" s="280" t="e">
        <f t="shared" si="58"/>
        <v>#VALUE!</v>
      </c>
      <c r="AL12" s="280" t="e">
        <f t="shared" si="59"/>
        <v>#VALUE!</v>
      </c>
      <c r="AM12" s="280" t="e">
        <f t="shared" si="60"/>
        <v>#VALUE!</v>
      </c>
      <c r="AN12" s="283" t="str">
        <f>IF(COUNTA(F12:G12:I12)&lt;3,"",(IF(AI12=TRUE,$AI$5,IF(AJ12=TRUE,$AJ$5,IF(AK12=TRUE,$AK$5,IF(AL12=TRUE,$AL$5,IF(AM12=TRUE,$AM$5,"Aucune")))))))</f>
        <v/>
      </c>
      <c r="AO12" s="280" t="e">
        <f t="shared" si="61"/>
        <v>#VALUE!</v>
      </c>
      <c r="AP12" s="280" t="e">
        <f t="shared" si="62"/>
        <v>#VALUE!</v>
      </c>
      <c r="AQ12" s="280" t="e">
        <f t="shared" si="63"/>
        <v>#VALUE!</v>
      </c>
      <c r="AR12" s="283" t="str">
        <f>IF(COUNTA(F12:G12:I12)&lt;3,"",(IF(AO12=TRUE,$AO$5,IF(AP12=TRUE,$AP$5,IF(AQ12=TRUE,$AQ$5,"Aucune action requise")))))</f>
        <v/>
      </c>
      <c r="AS12" s="280" t="e">
        <f t="shared" si="64"/>
        <v>#VALUE!</v>
      </c>
      <c r="AT12" s="280" t="e">
        <f t="shared" si="65"/>
        <v>#VALUE!</v>
      </c>
      <c r="AU12" s="280" t="e">
        <f t="shared" si="66"/>
        <v>#VALUE!</v>
      </c>
      <c r="AV12" s="280" t="e">
        <f t="shared" si="67"/>
        <v>#VALUE!</v>
      </c>
      <c r="AW12" s="283" t="str">
        <f>IF(COUNTA(F12:G12:I12)&lt;3,"",(IF(AS12=TRUE,$AS$5,IF(AT12=TRUE,$AT$5,IF(AU12=TRUE,$AU$5,IF(AV12=TRUE,$AV$5,"Aucun"))))))</f>
        <v/>
      </c>
      <c r="AX12" s="80"/>
      <c r="AY12" s="473"/>
      <c r="AZ12" s="157"/>
    </row>
    <row r="13" spans="1:52" s="122" customFormat="1" ht="114" customHeight="1">
      <c r="A13" s="121"/>
      <c r="B13" s="603" t="s">
        <v>105</v>
      </c>
      <c r="C13" s="604" t="s">
        <v>106</v>
      </c>
      <c r="D13" s="605"/>
      <c r="E13" s="606"/>
      <c r="F13" s="596"/>
      <c r="G13" s="596"/>
      <c r="H13" s="596"/>
      <c r="I13" s="596"/>
      <c r="J13" s="596"/>
      <c r="K13" s="597" t="str">
        <f t="shared" si="34"/>
        <v/>
      </c>
      <c r="L13" s="598">
        <f t="shared" si="35"/>
        <v>0</v>
      </c>
      <c r="M13" s="598" t="b">
        <f t="shared" si="36"/>
        <v>0</v>
      </c>
      <c r="N13" s="598" t="b">
        <f t="shared" si="37"/>
        <v>0</v>
      </c>
      <c r="O13" s="598" t="b">
        <f t="shared" si="38"/>
        <v>0</v>
      </c>
      <c r="P13" s="598" t="b">
        <f t="shared" si="39"/>
        <v>0</v>
      </c>
      <c r="Q13" s="598" t="b">
        <f t="shared" si="40"/>
        <v>0</v>
      </c>
      <c r="R13" s="598" t="b">
        <f t="shared" si="41"/>
        <v>0</v>
      </c>
      <c r="S13" s="598" t="b">
        <f t="shared" si="42"/>
        <v>0</v>
      </c>
      <c r="T13" s="599" t="str">
        <f t="shared" si="43"/>
        <v/>
      </c>
      <c r="U13" s="600" t="str">
        <f t="shared" si="44"/>
        <v/>
      </c>
      <c r="V13" s="598" t="e">
        <f t="shared" si="45"/>
        <v>#VALUE!</v>
      </c>
      <c r="W13" s="598" t="e">
        <f t="shared" si="46"/>
        <v>#VALUE!</v>
      </c>
      <c r="X13" s="598" t="e">
        <f t="shared" si="47"/>
        <v>#VALUE!</v>
      </c>
      <c r="Y13" s="598" t="e">
        <f t="shared" si="48"/>
        <v>#VALUE!</v>
      </c>
      <c r="Z13" s="598" t="e">
        <f t="shared" si="49"/>
        <v>#VALUE!</v>
      </c>
      <c r="AA13" s="598" t="e">
        <f t="shared" si="50"/>
        <v>#VALUE!</v>
      </c>
      <c r="AB13" s="597" t="str">
        <f>IF(COUNTA(F13:G13:I13)&lt;3,"",(IF(W13=TRUE,$W$5,IF(X13=TRUE,$X$5,IF(Y13=TRUE,$Y$5,IF(Z13=TRUE,$Z$5,"Non"))))))</f>
        <v/>
      </c>
      <c r="AC13" s="598" t="e">
        <f t="shared" si="51"/>
        <v>#VALUE!</v>
      </c>
      <c r="AD13" s="598" t="e">
        <f t="shared" si="52"/>
        <v>#VALUE!</v>
      </c>
      <c r="AE13" s="598" t="e">
        <f t="shared" si="53"/>
        <v>#VALUE!</v>
      </c>
      <c r="AF13" s="598" t="e">
        <f t="shared" si="54"/>
        <v>#VALUE!</v>
      </c>
      <c r="AG13" s="598" t="e">
        <f t="shared" si="55"/>
        <v>#VALUE!</v>
      </c>
      <c r="AH13" s="597" t="str">
        <f>IF(COUNTA(F13:G13:I13)&lt;3,"",(IF(AC13=TRUE,$AC$5,IF(AD13=TRUE,$AD$5,IF(AE13=TRUE,$AE$5,IF(AF13=TRUE,$AF$5,IF(AG13=TRUE,$AG$5,"Aucune")))))))</f>
        <v/>
      </c>
      <c r="AI13" s="598" t="e">
        <f t="shared" si="56"/>
        <v>#VALUE!</v>
      </c>
      <c r="AJ13" s="598" t="e">
        <f t="shared" si="57"/>
        <v>#VALUE!</v>
      </c>
      <c r="AK13" s="598" t="e">
        <f t="shared" si="58"/>
        <v>#VALUE!</v>
      </c>
      <c r="AL13" s="598" t="e">
        <f t="shared" si="59"/>
        <v>#VALUE!</v>
      </c>
      <c r="AM13" s="598" t="e">
        <f t="shared" si="60"/>
        <v>#VALUE!</v>
      </c>
      <c r="AN13" s="597" t="str">
        <f>IF(COUNTA(F13:G13:I13)&lt;3,"",(IF(AI13=TRUE,$AI$5,IF(AJ13=TRUE,$AJ$5,IF(AK13=TRUE,$AK$5,IF(AL13=TRUE,$AL$5,IF(AM13=TRUE,$AM$5,"Aucune")))))))</f>
        <v/>
      </c>
      <c r="AO13" s="598" t="e">
        <f t="shared" si="61"/>
        <v>#VALUE!</v>
      </c>
      <c r="AP13" s="598" t="e">
        <f t="shared" si="62"/>
        <v>#VALUE!</v>
      </c>
      <c r="AQ13" s="598" t="e">
        <f t="shared" si="63"/>
        <v>#VALUE!</v>
      </c>
      <c r="AR13" s="597" t="str">
        <f>IF(COUNTA(F13:G13:I13)&lt;3,"",(IF(AO13=TRUE,$AO$5,IF(AP13=TRUE,$AP$5,IF(AQ13=TRUE,$AQ$5,"Aucune action requise")))))</f>
        <v/>
      </c>
      <c r="AS13" s="598" t="e">
        <f t="shared" si="64"/>
        <v>#VALUE!</v>
      </c>
      <c r="AT13" s="598" t="e">
        <f t="shared" si="65"/>
        <v>#VALUE!</v>
      </c>
      <c r="AU13" s="598" t="e">
        <f t="shared" si="66"/>
        <v>#VALUE!</v>
      </c>
      <c r="AV13" s="598" t="e">
        <f t="shared" si="67"/>
        <v>#VALUE!</v>
      </c>
      <c r="AW13" s="597" t="str">
        <f>IF(COUNTA(F13:G13:I13)&lt;3,"",(IF(AS13=TRUE,$AS$5,IF(AT13=TRUE,$AT$5,IF(AU13=TRUE,$AU$5,IF(AV13=TRUE,$AV$5,"Aucun"))))))</f>
        <v/>
      </c>
      <c r="AX13" s="597"/>
      <c r="AY13" s="601"/>
      <c r="AZ13" s="157"/>
    </row>
    <row r="14" spans="1:52" s="122" customFormat="1" ht="114" customHeight="1">
      <c r="A14" s="121"/>
      <c r="B14" s="603" t="s">
        <v>107</v>
      </c>
      <c r="C14" s="604" t="s">
        <v>108</v>
      </c>
      <c r="D14" s="604"/>
      <c r="E14" s="606"/>
      <c r="F14" s="596"/>
      <c r="G14" s="596"/>
      <c r="H14" s="596"/>
      <c r="I14" s="596"/>
      <c r="J14" s="596"/>
      <c r="K14" s="597" t="str">
        <f t="shared" si="34"/>
        <v/>
      </c>
      <c r="L14" s="598">
        <f t="shared" si="35"/>
        <v>0</v>
      </c>
      <c r="M14" s="598" t="b">
        <f t="shared" si="36"/>
        <v>0</v>
      </c>
      <c r="N14" s="598" t="b">
        <f t="shared" si="37"/>
        <v>0</v>
      </c>
      <c r="O14" s="598" t="b">
        <f t="shared" si="38"/>
        <v>0</v>
      </c>
      <c r="P14" s="598" t="b">
        <f t="shared" si="39"/>
        <v>0</v>
      </c>
      <c r="Q14" s="598" t="b">
        <f t="shared" si="40"/>
        <v>0</v>
      </c>
      <c r="R14" s="598" t="b">
        <f t="shared" si="41"/>
        <v>0</v>
      </c>
      <c r="S14" s="598" t="b">
        <f t="shared" si="42"/>
        <v>0</v>
      </c>
      <c r="T14" s="599" t="str">
        <f t="shared" si="43"/>
        <v/>
      </c>
      <c r="U14" s="600" t="str">
        <f t="shared" si="44"/>
        <v/>
      </c>
      <c r="V14" s="598" t="e">
        <f t="shared" si="45"/>
        <v>#VALUE!</v>
      </c>
      <c r="W14" s="598" t="e">
        <f t="shared" si="46"/>
        <v>#VALUE!</v>
      </c>
      <c r="X14" s="598" t="e">
        <f t="shared" si="47"/>
        <v>#VALUE!</v>
      </c>
      <c r="Y14" s="598" t="e">
        <f t="shared" si="48"/>
        <v>#VALUE!</v>
      </c>
      <c r="Z14" s="598" t="e">
        <f t="shared" si="49"/>
        <v>#VALUE!</v>
      </c>
      <c r="AA14" s="598" t="e">
        <f t="shared" si="50"/>
        <v>#VALUE!</v>
      </c>
      <c r="AB14" s="597" t="str">
        <f>IF(COUNTA(F14:G14:I14)&lt;3,"",(IF(W14=TRUE,$W$5,IF(X14=TRUE,$X$5,IF(Y14=TRUE,$Y$5,IF(Z14=TRUE,$Z$5,"Non"))))))</f>
        <v/>
      </c>
      <c r="AC14" s="598" t="e">
        <f t="shared" si="51"/>
        <v>#VALUE!</v>
      </c>
      <c r="AD14" s="598" t="e">
        <f t="shared" si="52"/>
        <v>#VALUE!</v>
      </c>
      <c r="AE14" s="598" t="e">
        <f t="shared" si="53"/>
        <v>#VALUE!</v>
      </c>
      <c r="AF14" s="598" t="e">
        <f t="shared" si="54"/>
        <v>#VALUE!</v>
      </c>
      <c r="AG14" s="598" t="e">
        <f t="shared" si="55"/>
        <v>#VALUE!</v>
      </c>
      <c r="AH14" s="597" t="str">
        <f>IF(COUNTA(F14:G14:I14)&lt;3,"",(IF(AC14=TRUE,$AC$5,IF(AD14=TRUE,$AD$5,IF(AE14=TRUE,$AE$5,IF(AF14=TRUE,$AF$5,IF(AG14=TRUE,$AG$5,"Aucune")))))))</f>
        <v/>
      </c>
      <c r="AI14" s="598" t="e">
        <f t="shared" si="56"/>
        <v>#VALUE!</v>
      </c>
      <c r="AJ14" s="598" t="e">
        <f t="shared" si="57"/>
        <v>#VALUE!</v>
      </c>
      <c r="AK14" s="598" t="e">
        <f t="shared" si="58"/>
        <v>#VALUE!</v>
      </c>
      <c r="AL14" s="598" t="e">
        <f t="shared" si="59"/>
        <v>#VALUE!</v>
      </c>
      <c r="AM14" s="598" t="e">
        <f t="shared" si="60"/>
        <v>#VALUE!</v>
      </c>
      <c r="AN14" s="597" t="str">
        <f>IF(COUNTA(F14:G14:I14)&lt;3,"",(IF(AI14=TRUE,$AI$5,IF(AJ14=TRUE,$AJ$5,IF(AK14=TRUE,$AK$5,IF(AL14=TRUE,$AL$5,IF(AM14=TRUE,$AM$5,"Aucune")))))))</f>
        <v/>
      </c>
      <c r="AO14" s="598" t="e">
        <f t="shared" si="61"/>
        <v>#VALUE!</v>
      </c>
      <c r="AP14" s="598" t="e">
        <f t="shared" si="62"/>
        <v>#VALUE!</v>
      </c>
      <c r="AQ14" s="598" t="e">
        <f t="shared" si="63"/>
        <v>#VALUE!</v>
      </c>
      <c r="AR14" s="597" t="str">
        <f>IF(COUNTA(F14:G14:I14)&lt;3,"",(IF(AO14=TRUE,$AO$5,IF(AP14=TRUE,$AP$5,IF(AQ14=TRUE,$AQ$5,"Aucune action requise")))))</f>
        <v/>
      </c>
      <c r="AS14" s="598" t="e">
        <f t="shared" si="64"/>
        <v>#VALUE!</v>
      </c>
      <c r="AT14" s="598" t="e">
        <f t="shared" si="65"/>
        <v>#VALUE!</v>
      </c>
      <c r="AU14" s="598" t="e">
        <f t="shared" si="66"/>
        <v>#VALUE!</v>
      </c>
      <c r="AV14" s="598" t="e">
        <f t="shared" si="67"/>
        <v>#VALUE!</v>
      </c>
      <c r="AW14" s="597" t="str">
        <f>IF(COUNTA(F14:G14:I14)&lt;3,"",(IF(AS14=TRUE,$AS$5,IF(AT14=TRUE,$AT$5,IF(AU14=TRUE,$AU$5,IF(AV14=TRUE,$AV$5,"Aucun"))))))</f>
        <v/>
      </c>
      <c r="AX14" s="597"/>
      <c r="AY14" s="601"/>
      <c r="AZ14" s="157"/>
    </row>
  </sheetData>
  <mergeCells count="8">
    <mergeCell ref="B2:H2"/>
    <mergeCell ref="B6:AZ6"/>
    <mergeCell ref="B4:C5"/>
    <mergeCell ref="E4:F4"/>
    <mergeCell ref="G4:H4"/>
    <mergeCell ref="B3:AZ3"/>
    <mergeCell ref="I4:J4"/>
    <mergeCell ref="AY4:AZ4"/>
  </mergeCells>
  <conditionalFormatting sqref="A4 E7:E14 J7:J14">
    <cfRule type="expression" dxfId="1816" priority="547">
      <formula>FIND("Réagir",B4)</formula>
    </cfRule>
    <cfRule type="expression" dxfId="1815" priority="546">
      <formula>FIND("Agir",B4)</formula>
    </cfRule>
  </conditionalFormatting>
  <conditionalFormatting sqref="A4 J7:J14 E7:E14">
    <cfRule type="expression" dxfId="1814" priority="545" stopIfTrue="1">
      <formula>ISTEXT(A4)</formula>
    </cfRule>
  </conditionalFormatting>
  <conditionalFormatting sqref="A4">
    <cfRule type="expression" dxfId="1813" priority="544">
      <formula>FIND("Réagir",B4)</formula>
    </cfRule>
    <cfRule type="expression" dxfId="1812" priority="539" stopIfTrue="1">
      <formula>ISTEXT(A4)</formula>
    </cfRule>
    <cfRule type="expression" dxfId="1811" priority="540">
      <formula>FIND("Agir",B4)</formula>
    </cfRule>
    <cfRule type="expression" dxfId="1810" priority="541">
      <formula>FIND("Réagir",B4)</formula>
    </cfRule>
    <cfRule type="expression" dxfId="1809" priority="542" stopIfTrue="1">
      <formula>ISTEXT(A4)</formula>
    </cfRule>
    <cfRule type="expression" dxfId="1808" priority="543">
      <formula>FIND("Agir",B4)</formula>
    </cfRule>
  </conditionalFormatting>
  <conditionalFormatting sqref="E7:E14">
    <cfRule type="expression" dxfId="1807" priority="443">
      <formula>FIND("Conforter",G7)</formula>
    </cfRule>
    <cfRule type="expression" dxfId="1806" priority="442" stopIfTrue="1">
      <formula>ISTEXT(E7)</formula>
    </cfRule>
  </conditionalFormatting>
  <conditionalFormatting sqref="G7:H7">
    <cfRule type="expression" dxfId="1805" priority="534" stopIfTrue="1">
      <formula>ISTEXT(G7)</formula>
    </cfRule>
    <cfRule type="expression" dxfId="1804" priority="535">
      <formula>FIND("Conforter",J7)</formula>
    </cfRule>
  </conditionalFormatting>
  <conditionalFormatting sqref="G8:H8">
    <cfRule type="expression" dxfId="1803" priority="141">
      <formula>FIND("Conforter",J8)</formula>
    </cfRule>
    <cfRule type="expression" dxfId="1802" priority="140" stopIfTrue="1">
      <formula>ISTEXT(G8)</formula>
    </cfRule>
  </conditionalFormatting>
  <conditionalFormatting sqref="G13:H13">
    <cfRule type="expression" dxfId="1801" priority="91">
      <formula>FIND("Conforter",J13)</formula>
    </cfRule>
    <cfRule type="expression" dxfId="1800" priority="90" stopIfTrue="1">
      <formula>ISTEXT(G13)</formula>
    </cfRule>
  </conditionalFormatting>
  <conditionalFormatting sqref="G14:H14">
    <cfRule type="expression" dxfId="1799" priority="81">
      <formula>FIND("Conforter",J14)</formula>
    </cfRule>
    <cfRule type="expression" dxfId="1798" priority="80" stopIfTrue="1">
      <formula>ISTEXT(G14)</formula>
    </cfRule>
  </conditionalFormatting>
  <conditionalFormatting sqref="G9:I9 I10">
    <cfRule type="expression" dxfId="1797" priority="130" stopIfTrue="1">
      <formula>ISTEXT(G9)</formula>
    </cfRule>
    <cfRule type="expression" dxfId="1796" priority="131">
      <formula>FIND("Conforter",J9)</formula>
    </cfRule>
  </conditionalFormatting>
  <conditionalFormatting sqref="G10:I10">
    <cfRule type="expression" dxfId="1795" priority="121">
      <formula>FIND("Conforter",J10)</formula>
    </cfRule>
    <cfRule type="expression" dxfId="1794" priority="120" stopIfTrue="1">
      <formula>ISTEXT(G10)</formula>
    </cfRule>
  </conditionalFormatting>
  <conditionalFormatting sqref="G11:I11">
    <cfRule type="expression" dxfId="1793" priority="111">
      <formula>FIND("Conforter",J11)</formula>
    </cfRule>
    <cfRule type="expression" dxfId="1792" priority="110" stopIfTrue="1">
      <formula>ISTEXT(G11)</formula>
    </cfRule>
  </conditionalFormatting>
  <conditionalFormatting sqref="G12:I12">
    <cfRule type="expression" dxfId="1791" priority="101">
      <formula>FIND("Conforter",J12)</formula>
    </cfRule>
    <cfRule type="expression" dxfId="1790" priority="100" stopIfTrue="1">
      <formula>ISTEXT(G12)</formula>
    </cfRule>
  </conditionalFormatting>
  <conditionalFormatting sqref="H7">
    <cfRule type="expression" dxfId="1789" priority="533">
      <formula>FIND("Réagir",J7)</formula>
    </cfRule>
    <cfRule type="expression" dxfId="1788" priority="531" stopIfTrue="1">
      <formula>ISTEXT(H7)</formula>
    </cfRule>
    <cfRule type="expression" dxfId="1787" priority="510">
      <formula>FIND("Conforter",K7)</formula>
    </cfRule>
    <cfRule type="expression" dxfId="1786" priority="532">
      <formula>FIND("Agir",J7)</formula>
    </cfRule>
  </conditionalFormatting>
  <conditionalFormatting sqref="H7:H8">
    <cfRule type="expression" dxfId="1785" priority="137" stopIfTrue="1">
      <formula>ISTEXT(H7)</formula>
    </cfRule>
  </conditionalFormatting>
  <conditionalFormatting sqref="H8">
    <cfRule type="expression" dxfId="1784" priority="139">
      <formula>FIND("Réagir",J8)</formula>
    </cfRule>
    <cfRule type="expression" dxfId="1783" priority="136">
      <formula>FIND("Conforter",K8)</formula>
    </cfRule>
    <cfRule type="expression" dxfId="1782" priority="138">
      <formula>FIND("Agir",J8)</formula>
    </cfRule>
  </conditionalFormatting>
  <conditionalFormatting sqref="H10">
    <cfRule type="expression" dxfId="1781" priority="117" stopIfTrue="1">
      <formula>ISTEXT(H10)</formula>
    </cfRule>
    <cfRule type="expression" dxfId="1780" priority="119">
      <formula>FIND("Réagir",J10)</formula>
    </cfRule>
    <cfRule type="expression" dxfId="1779" priority="118">
      <formula>FIND("Agir",J10)</formula>
    </cfRule>
    <cfRule type="expression" dxfId="1778" priority="115" stopIfTrue="1">
      <formula>ISTEXT(H10)</formula>
    </cfRule>
    <cfRule type="expression" dxfId="1777" priority="116">
      <formula>FIND("Conforter",K10)</formula>
    </cfRule>
  </conditionalFormatting>
  <conditionalFormatting sqref="H13">
    <cfRule type="expression" dxfId="1776" priority="86">
      <formula>FIND("Conforter",K13)</formula>
    </cfRule>
    <cfRule type="expression" dxfId="1775" priority="87" stopIfTrue="1">
      <formula>ISTEXT(H13)</formula>
    </cfRule>
    <cfRule type="expression" dxfId="1774" priority="88">
      <formula>FIND("Agir",J13)</formula>
    </cfRule>
    <cfRule type="expression" dxfId="1773" priority="89">
      <formula>FIND("Réagir",J13)</formula>
    </cfRule>
  </conditionalFormatting>
  <conditionalFormatting sqref="H13:H14">
    <cfRule type="expression" dxfId="1772" priority="77" stopIfTrue="1">
      <formula>ISTEXT(H13)</formula>
    </cfRule>
  </conditionalFormatting>
  <conditionalFormatting sqref="H14">
    <cfRule type="expression" dxfId="1771" priority="79">
      <formula>FIND("Réagir",J14)</formula>
    </cfRule>
    <cfRule type="expression" dxfId="1770" priority="78">
      <formula>FIND("Agir",J14)</formula>
    </cfRule>
    <cfRule type="expression" dxfId="1769" priority="75" stopIfTrue="1">
      <formula>ISTEXT(H14)</formula>
    </cfRule>
    <cfRule type="expression" dxfId="1768" priority="76">
      <formula>FIND("Conforter",K14)</formula>
    </cfRule>
  </conditionalFormatting>
  <conditionalFormatting sqref="H8:I9">
    <cfRule type="expression" dxfId="1767" priority="3" stopIfTrue="1">
      <formula>ISTEXT(H8)</formula>
    </cfRule>
  </conditionalFormatting>
  <conditionalFormatting sqref="H9:I9 I10">
    <cfRule type="expression" dxfId="1766" priority="129">
      <formula>FIND("Réagir",J9)</formula>
    </cfRule>
    <cfRule type="expression" dxfId="1765" priority="127" stopIfTrue="1">
      <formula>ISTEXT(H9)</formula>
    </cfRule>
    <cfRule type="expression" dxfId="1764" priority="128">
      <formula>FIND("Agir",J9)</formula>
    </cfRule>
  </conditionalFormatting>
  <conditionalFormatting sqref="H9:I9">
    <cfRule type="expression" dxfId="1763" priority="126">
      <formula>FIND("Conforter",K9)</formula>
    </cfRule>
  </conditionalFormatting>
  <conditionalFormatting sqref="H11:I11">
    <cfRule type="expression" dxfId="1762" priority="109">
      <formula>FIND("Réagir",J11)</formula>
    </cfRule>
    <cfRule type="expression" dxfId="1761" priority="108">
      <formula>FIND("Agir",J11)</formula>
    </cfRule>
    <cfRule type="expression" dxfId="1760" priority="106">
      <formula>FIND("Conforter",K11)</formula>
    </cfRule>
    <cfRule type="expression" dxfId="1759" priority="107" stopIfTrue="1">
      <formula>ISTEXT(H11)</formula>
    </cfRule>
  </conditionalFormatting>
  <conditionalFormatting sqref="H11:I12">
    <cfRule type="expression" dxfId="1758" priority="97" stopIfTrue="1">
      <formula>ISTEXT(H11)</formula>
    </cfRule>
  </conditionalFormatting>
  <conditionalFormatting sqref="H12:I12">
    <cfRule type="expression" dxfId="1757" priority="95" stopIfTrue="1">
      <formula>ISTEXT(H12)</formula>
    </cfRule>
    <cfRule type="expression" dxfId="1756" priority="99">
      <formula>FIND("Réagir",J12)</formula>
    </cfRule>
    <cfRule type="expression" dxfId="1755" priority="98">
      <formula>FIND("Agir",J12)</formula>
    </cfRule>
    <cfRule type="expression" dxfId="1754" priority="96">
      <formula>FIND("Conforter",K12)</formula>
    </cfRule>
  </conditionalFormatting>
  <conditionalFormatting sqref="I7">
    <cfRule type="expression" dxfId="1753" priority="10" stopIfTrue="1">
      <formula>ISTEXT(I7)</formula>
    </cfRule>
    <cfRule type="expression" dxfId="1752" priority="11">
      <formula>FIND("Agir",K7)</formula>
    </cfRule>
    <cfRule type="expression" dxfId="1751" priority="12">
      <formula>FIND("Réagir",K7)</formula>
    </cfRule>
    <cfRule type="expression" dxfId="1750" priority="14">
      <formula>FIND("Conforter",L7)</formula>
    </cfRule>
    <cfRule type="expression" dxfId="1749" priority="13" stopIfTrue="1">
      <formula>ISTEXT(I7)</formula>
    </cfRule>
  </conditionalFormatting>
  <conditionalFormatting sqref="I7:I8">
    <cfRule type="expression" dxfId="1748" priority="6" stopIfTrue="1">
      <formula>ISTEXT(I7)</formula>
    </cfRule>
    <cfRule type="expression" dxfId="1747" priority="7">
      <formula>FIND("Conforter",L7)</formula>
    </cfRule>
  </conditionalFormatting>
  <conditionalFormatting sqref="I8">
    <cfRule type="expression" dxfId="1746" priority="1" stopIfTrue="1">
      <formula>ISTEXT(I8)</formula>
    </cfRule>
    <cfRule type="expression" dxfId="1745" priority="2">
      <formula>FIND("Conforter",L8)</formula>
    </cfRule>
    <cfRule type="expression" dxfId="1744" priority="4">
      <formula>FIND("Agir",K8)</formula>
    </cfRule>
    <cfRule type="expression" dxfId="1743" priority="5">
      <formula>FIND("Réagir",K8)</formula>
    </cfRule>
  </conditionalFormatting>
  <conditionalFormatting sqref="I13:I14">
    <cfRule type="expression" dxfId="1742" priority="19">
      <formula>FIND("Réagir",K13)</formula>
    </cfRule>
    <cfRule type="expression" dxfId="1741" priority="21">
      <formula>FIND("Conforter",L13)</formula>
    </cfRule>
    <cfRule type="expression" dxfId="1740" priority="20" stopIfTrue="1">
      <formula>ISTEXT(I13)</formula>
    </cfRule>
    <cfRule type="expression" dxfId="1739" priority="15" stopIfTrue="1">
      <formula>ISTEXT(I13)</formula>
    </cfRule>
    <cfRule type="expression" dxfId="1738" priority="16">
      <formula>FIND("Conforter",L13)</formula>
    </cfRule>
    <cfRule type="expression" dxfId="1737" priority="17" stopIfTrue="1">
      <formula>ISTEXT(I13)</formula>
    </cfRule>
    <cfRule type="expression" dxfId="1736" priority="18">
      <formula>FIND("Agir",K13)</formula>
    </cfRule>
  </conditionalFormatting>
  <conditionalFormatting sqref="J5:K5 AB5 AH5 AN5 AR5 AW5:AZ5">
    <cfRule type="containsText" dxfId="1735" priority="145" stopIfTrue="1" operator="containsText" text="Première">
      <formula>NOT(ISERROR(SEARCH("Première",J5)))</formula>
    </cfRule>
    <cfRule type="containsText" dxfId="1734" priority="147" stopIfTrue="1" operator="containsText" text="Terme">
      <formula>NOT(ISERROR(SEARCH("Terme",J5)))</formula>
    </cfRule>
    <cfRule type="containsText" dxfId="1733" priority="146" stopIfTrue="1" operator="containsText" text="Seconde">
      <formula>NOT(ISERROR(SEARCH("Seconde",J5)))</formula>
    </cfRule>
  </conditionalFormatting>
  <conditionalFormatting sqref="J7:K14 AB7:AB14 AH7:AH14 AN7:AN14 AR7:AR14 AW7:AZ14">
    <cfRule type="containsText" dxfId="1732" priority="538" stopIfTrue="1" operator="containsText" text="Terme">
      <formula>NOT(ISERROR(SEARCH("Terme",J7)))</formula>
    </cfRule>
    <cfRule type="containsText" dxfId="1731" priority="537" stopIfTrue="1" operator="containsText" text="Seconde">
      <formula>NOT(ISERROR(SEARCH("Seconde",J7)))</formula>
    </cfRule>
  </conditionalFormatting>
  <conditionalFormatting sqref="J7:K14 AR7:AR14 AH7:AH14 AN7:AN14 AW7:AZ14 AB7:AB14">
    <cfRule type="containsText" dxfId="1730" priority="536" stopIfTrue="1" operator="containsText" text="Première">
      <formula>NOT(ISERROR(SEARCH("Première",J7)))</formula>
    </cfRule>
  </conditionalFormatting>
  <conditionalFormatting sqref="K7:K14">
    <cfRule type="containsText" dxfId="1729" priority="157" operator="containsText" text="Intervention prioritaire">
      <formula>NOT(ISERROR(SEARCH("Intervention prioritaire",K7)))</formula>
    </cfRule>
    <cfRule type="containsText" dxfId="1728" priority="453" stopIfTrue="1" operator="containsText" text="Non pertinent">
      <formula>NOT(ISERROR(SEARCH("Non pertinent",K7)))</formula>
    </cfRule>
    <cfRule type="containsText" dxfId="1727" priority="454" stopIfTrue="1" operator="containsText" text="consolidation">
      <formula>NOT(ISERROR(SEARCH("consolidation",K7)))</formula>
    </cfRule>
    <cfRule type="containsText" dxfId="1726" priority="455" stopIfTrue="1" operator="containsText" text="Non Prioritaire">
      <formula>NOT(ISERROR(SEARCH("Non Prioritaire",K7)))</formula>
    </cfRule>
    <cfRule type="containsText" dxfId="1725" priority="456" stopIfTrue="1" operator="containsText" text="Urgent">
      <formula>NOT(ISERROR(SEARCH("Urgent",K7)))</formula>
    </cfRule>
    <cfRule type="containsText" dxfId="1724" priority="457" stopIfTrue="1" operator="containsText" text="moyen">
      <formula>NOT(ISERROR(SEARCH("moyen",K7)))</formula>
    </cfRule>
    <cfRule type="containsText" dxfId="1723" priority="458" stopIfTrue="1" operator="containsText" text="long">
      <formula>NOT(ISERROR(SEARCH("long",K7)))</formula>
    </cfRule>
    <cfRule type="containsText" dxfId="1722" priority="519" stopIfTrue="1" operator="containsText" text="Non">
      <formula>NOT(ISERROR(SEARCH("Non",K7)))</formula>
    </cfRule>
  </conditionalFormatting>
  <conditionalFormatting sqref="AB7:AB14">
    <cfRule type="expression" dxfId="1721" priority="613">
      <formula>FIND("Réagir",AW7)</formula>
    </cfRule>
    <cfRule type="expression" dxfId="1720" priority="611" stopIfTrue="1">
      <formula>ISTEXT(AB7)</formula>
    </cfRule>
    <cfRule type="expression" dxfId="1719" priority="612">
      <formula>FIND("Agir",AW7)</formula>
    </cfRule>
  </conditionalFormatting>
  <conditionalFormatting sqref="AH7:AH14 AN7:AN14 AR7:AR14 AW7:AW14">
    <cfRule type="expression" dxfId="1718" priority="184">
      <formula>FIND("Réagir",#REF!)</formula>
    </cfRule>
    <cfRule type="expression" dxfId="1717" priority="183">
      <formula>FIND("Agir",#REF!)</formula>
    </cfRule>
    <cfRule type="expression" dxfId="1716" priority="182" stopIfTrue="1">
      <formula>ISTEXT(AH7)</formula>
    </cfRule>
  </conditionalFormatting>
  <conditionalFormatting sqref="AH7:AH14 AN7:AN14 AR7:AR14 AW7:AX14">
    <cfRule type="expression" dxfId="1715" priority="181">
      <formula>FIND("Réagir",#REF!)</formula>
    </cfRule>
    <cfRule type="expression" dxfId="1714" priority="180">
      <formula>FIND("Agir",#REF!)</formula>
    </cfRule>
  </conditionalFormatting>
  <conditionalFormatting sqref="AH7:AH14 AN7:AN14 AR7:AR14">
    <cfRule type="expression" dxfId="1713" priority="179" stopIfTrue="1">
      <formula>ISTEXT(AH7)</formula>
    </cfRule>
  </conditionalFormatting>
  <conditionalFormatting sqref="AN7:AN14 AR7:AR14 AW7:AW14">
    <cfRule type="expression" dxfId="1712" priority="605" stopIfTrue="1">
      <formula>ISTEXT(AN7)</formula>
    </cfRule>
    <cfRule type="expression" dxfId="1711" priority="606">
      <formula>FIND("Agir",#REF!)</formula>
    </cfRule>
    <cfRule type="expression" dxfId="1710" priority="607">
      <formula>FIND("Réagir",#REF!)</formula>
    </cfRule>
  </conditionalFormatting>
  <conditionalFormatting sqref="AR7:AR14">
    <cfRule type="expression" dxfId="1709" priority="208">
      <formula>FIND("Réagir",AW7)</formula>
    </cfRule>
    <cfRule type="expression" dxfId="1708" priority="207">
      <formula>FIND("Agir",AW7)</formula>
    </cfRule>
    <cfRule type="expression" dxfId="1707" priority="206" stopIfTrue="1">
      <formula>ISTEXT(AR7)</formula>
    </cfRule>
  </conditionalFormatting>
  <conditionalFormatting sqref="AW7:AZ14">
    <cfRule type="expression" dxfId="1706" priority="72" stopIfTrue="1">
      <formula>ISTEXT(AW7)</formula>
    </cfRule>
  </conditionalFormatting>
  <conditionalFormatting sqref="AX4:AY4">
    <cfRule type="containsText" dxfId="1705" priority="143" stopIfTrue="1" operator="containsText" text="Seconde">
      <formula>NOT(ISERROR(SEARCH("Seconde",AX4)))</formula>
    </cfRule>
    <cfRule type="containsText" dxfId="1704" priority="144" stopIfTrue="1" operator="containsText" text="Terme">
      <formula>NOT(ISERROR(SEARCH("Terme",AX4)))</formula>
    </cfRule>
    <cfRule type="containsText" dxfId="1703" priority="142" stopIfTrue="1" operator="containsText" text="Première">
      <formula>NOT(ISERROR(SEARCH("Première",AX4)))</formula>
    </cfRule>
  </conditionalFormatting>
  <conditionalFormatting sqref="AY7:AZ14">
    <cfRule type="expression" dxfId="1702" priority="73">
      <formula>FIND("Agir",#REF!)</formula>
    </cfRule>
    <cfRule type="expression" dxfId="1701" priority="74">
      <formula>FIND("Réagir",#REF!)</formula>
    </cfRule>
  </conditionalFormatting>
  <dataValidations count="3">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F7:F14" xr:uid="{00000000-0002-0000-0300-000000000000}">
      <formula1>$M$1:$P$1</formula1>
    </dataValidation>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G7:G14" xr:uid="{00000000-0002-0000-0300-000001000000}">
      <formula1>$N$1:$Q$1</formula1>
    </dataValidation>
    <dataValidation type="list" allowBlank="1" showInputMessage="1" showErrorMessage="1" errorTitle="Valeur invalide" error="La valeur doit être contenue entre 1 et 4" promptTitle="Compétences" prompt="Valeur comprise entre 1 et 5_x000a_Les compétences pour cette cible sont : _x000a_1 - Secteur publique échelle nationale_x000a_2 - Secteur public à l’échelle locale._x000a_3 - Secteur public (nationale et locale)_x000a_4 - Partagée entre les secteurs public et privé_x000a_5. Secteur privé. " sqref="I7:I14" xr:uid="{05D8DA03-4A2C-4F38-9DB1-D4F832BF47C7}">
      <formula1>$N$1:$R$1</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Z23"/>
  <sheetViews>
    <sheetView topLeftCell="C17" zoomScale="130" zoomScaleNormal="130" workbookViewId="0">
      <selection activeCell="E24" sqref="E24"/>
    </sheetView>
  </sheetViews>
  <sheetFormatPr baseColWidth="10" defaultColWidth="10.5" defaultRowHeight="12"/>
  <cols>
    <col min="1" max="1" width="1.5" style="100" customWidth="1"/>
    <col min="2" max="2" width="8.1640625" style="141" customWidth="1"/>
    <col min="3" max="4" width="83" style="142" customWidth="1"/>
    <col min="5" max="5" width="46" style="143" customWidth="1"/>
    <col min="6" max="6" width="9.83203125" style="100" customWidth="1"/>
    <col min="7" max="7" width="9.83203125" style="144" customWidth="1"/>
    <col min="8" max="8" width="46" style="143" customWidth="1"/>
    <col min="9" max="9" width="8.83203125" style="143" customWidth="1"/>
    <col min="10" max="10" width="45.5" style="143" customWidth="1"/>
    <col min="11" max="11" width="20.5" style="143" customWidth="1"/>
    <col min="12" max="27" width="5.5" style="100" hidden="1" customWidth="1"/>
    <col min="28" max="28" width="20.5" style="143" hidden="1" customWidth="1"/>
    <col min="29" max="33" width="10.5" style="100" hidden="1" customWidth="1"/>
    <col min="34" max="34" width="20.5" style="143" hidden="1" customWidth="1"/>
    <col min="35" max="39" width="10.5" style="100" hidden="1" customWidth="1"/>
    <col min="40" max="40" width="20.5" style="143" hidden="1" customWidth="1"/>
    <col min="41" max="43" width="10.5" style="100" hidden="1" customWidth="1"/>
    <col min="44" max="44" width="20.5" style="143" hidden="1" customWidth="1"/>
    <col min="45" max="48" width="10.5" style="100" hidden="1" customWidth="1"/>
    <col min="49" max="49" width="20.5" style="143" hidden="1" customWidth="1"/>
    <col min="50" max="51" width="45.5" style="143" customWidth="1"/>
    <col min="52" max="52" width="45.5" style="143" hidden="1" customWidth="1"/>
    <col min="53" max="16384" width="10.5" style="100"/>
  </cols>
  <sheetData>
    <row r="1" spans="1:52" s="95" customFormat="1" ht="14" thickBot="1">
      <c r="B1" s="96"/>
      <c r="C1" s="97"/>
      <c r="D1" s="97"/>
      <c r="E1" s="98"/>
      <c r="G1" s="99"/>
      <c r="H1" s="98"/>
      <c r="I1" s="98"/>
      <c r="J1" s="98"/>
      <c r="K1" s="98"/>
      <c r="M1" s="95">
        <v>0</v>
      </c>
      <c r="N1" s="95">
        <v>1</v>
      </c>
      <c r="O1" s="95">
        <v>2</v>
      </c>
      <c r="P1" s="95">
        <v>3</v>
      </c>
      <c r="Q1" s="95">
        <v>4</v>
      </c>
      <c r="R1" s="95">
        <v>5</v>
      </c>
      <c r="AB1" s="62"/>
      <c r="AH1" s="62"/>
      <c r="AN1" s="62"/>
      <c r="AR1" s="62"/>
      <c r="AW1" s="62"/>
      <c r="AX1" s="98"/>
      <c r="AY1" s="98"/>
      <c r="AZ1" s="98"/>
    </row>
    <row r="2" spans="1:52" s="95" customFormat="1" ht="60" customHeight="1" thickBot="1">
      <c r="B2" s="676" t="s">
        <v>109</v>
      </c>
      <c r="C2" s="677"/>
      <c r="D2" s="677"/>
      <c r="E2" s="677" t="s">
        <v>2</v>
      </c>
      <c r="F2" s="677"/>
      <c r="G2" s="677"/>
      <c r="H2" s="678"/>
      <c r="I2" s="98"/>
      <c r="J2" s="98"/>
      <c r="K2" s="98"/>
      <c r="AB2" s="98"/>
      <c r="AH2" s="98"/>
      <c r="AN2" s="98"/>
      <c r="AR2" s="98"/>
      <c r="AW2" s="98"/>
      <c r="AX2" s="98"/>
      <c r="AY2" s="98"/>
      <c r="AZ2" s="98"/>
    </row>
    <row r="3" spans="1:52" s="95" customFormat="1" ht="17" thickBot="1">
      <c r="B3" s="682"/>
      <c r="C3" s="683"/>
      <c r="D3" s="683"/>
      <c r="E3" s="683"/>
      <c r="F3" s="683"/>
      <c r="G3" s="683"/>
      <c r="H3" s="683"/>
      <c r="I3" s="683"/>
      <c r="J3" s="683"/>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4"/>
      <c r="AP3" s="684"/>
      <c r="AQ3" s="684"/>
      <c r="AR3" s="684"/>
      <c r="AS3" s="684"/>
      <c r="AT3" s="684"/>
      <c r="AU3" s="684"/>
      <c r="AV3" s="684"/>
      <c r="AW3" s="684"/>
      <c r="AX3" s="683"/>
      <c r="AY3" s="683"/>
      <c r="AZ3" s="685"/>
    </row>
    <row r="4" spans="1:52" ht="21.75" customHeight="1">
      <c r="A4" s="95"/>
      <c r="B4" s="686"/>
      <c r="C4" s="687"/>
      <c r="D4" s="396"/>
      <c r="E4" s="690" t="s">
        <v>46</v>
      </c>
      <c r="F4" s="691"/>
      <c r="G4" s="692" t="s">
        <v>47</v>
      </c>
      <c r="H4" s="693"/>
      <c r="I4" s="694" t="s">
        <v>48</v>
      </c>
      <c r="J4" s="695"/>
      <c r="K4" s="178" t="s">
        <v>49</v>
      </c>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6"/>
      <c r="AX4" s="187"/>
      <c r="AY4" s="696" t="s">
        <v>50</v>
      </c>
      <c r="AZ4" s="697"/>
    </row>
    <row r="5" spans="1:52" s="117" customFormat="1" ht="168" customHeight="1" thickBot="1">
      <c r="A5" s="101"/>
      <c r="B5" s="688"/>
      <c r="C5" s="689"/>
      <c r="D5" s="434" t="s">
        <v>93</v>
      </c>
      <c r="E5" s="102" t="s">
        <v>52</v>
      </c>
      <c r="F5" s="103" t="s">
        <v>46</v>
      </c>
      <c r="G5" s="104" t="s">
        <v>47</v>
      </c>
      <c r="H5" s="105" t="s">
        <v>53</v>
      </c>
      <c r="I5" s="106" t="s">
        <v>54</v>
      </c>
      <c r="J5" s="107" t="s">
        <v>55</v>
      </c>
      <c r="K5" s="108" t="s">
        <v>56</v>
      </c>
      <c r="L5" s="109" t="s">
        <v>57</v>
      </c>
      <c r="M5" s="63" t="s">
        <v>5</v>
      </c>
      <c r="N5" s="64" t="s">
        <v>17</v>
      </c>
      <c r="O5" s="65" t="s">
        <v>24</v>
      </c>
      <c r="P5" s="66" t="s">
        <v>31</v>
      </c>
      <c r="Q5" s="67" t="s">
        <v>36</v>
      </c>
      <c r="R5" s="68" t="s">
        <v>41</v>
      </c>
      <c r="S5" s="69" t="s">
        <v>44</v>
      </c>
      <c r="T5" s="110" t="s">
        <v>58</v>
      </c>
      <c r="U5" s="110" t="s">
        <v>59</v>
      </c>
      <c r="V5" s="110" t="s">
        <v>60</v>
      </c>
      <c r="W5" s="110" t="s">
        <v>7</v>
      </c>
      <c r="X5" s="110" t="s">
        <v>18</v>
      </c>
      <c r="Y5" s="110" t="s">
        <v>19</v>
      </c>
      <c r="Z5" s="110" t="s">
        <v>32</v>
      </c>
      <c r="AA5" s="110" t="s">
        <v>8</v>
      </c>
      <c r="AB5" s="111" t="s">
        <v>6</v>
      </c>
      <c r="AC5" s="112" t="s">
        <v>61</v>
      </c>
      <c r="AD5" s="112" t="s">
        <v>62</v>
      </c>
      <c r="AE5" s="112" t="s">
        <v>20</v>
      </c>
      <c r="AF5" s="112" t="s">
        <v>37</v>
      </c>
      <c r="AG5" s="112" t="s">
        <v>38</v>
      </c>
      <c r="AH5" s="111" t="s">
        <v>9</v>
      </c>
      <c r="AI5" s="112" t="s">
        <v>63</v>
      </c>
      <c r="AJ5" s="112" t="s">
        <v>64</v>
      </c>
      <c r="AK5" s="112" t="s">
        <v>65</v>
      </c>
      <c r="AL5" s="112" t="s">
        <v>66</v>
      </c>
      <c r="AM5" s="112" t="s">
        <v>67</v>
      </c>
      <c r="AN5" s="111" t="s">
        <v>68</v>
      </c>
      <c r="AO5" s="112" t="s">
        <v>69</v>
      </c>
      <c r="AP5" s="112" t="s">
        <v>70</v>
      </c>
      <c r="AQ5" s="112" t="s">
        <v>71</v>
      </c>
      <c r="AR5" s="111" t="s">
        <v>72</v>
      </c>
      <c r="AS5" s="112" t="s">
        <v>73</v>
      </c>
      <c r="AT5" s="112" t="s">
        <v>74</v>
      </c>
      <c r="AU5" s="112" t="s">
        <v>75</v>
      </c>
      <c r="AV5" s="112" t="s">
        <v>76</v>
      </c>
      <c r="AW5" s="113" t="s">
        <v>77</v>
      </c>
      <c r="AX5" s="114" t="s">
        <v>78</v>
      </c>
      <c r="AY5" s="115" t="s">
        <v>79</v>
      </c>
      <c r="AZ5" s="116" t="s">
        <v>80</v>
      </c>
    </row>
    <row r="6" spans="1:52" s="146" customFormat="1" ht="31.5" customHeight="1" thickBot="1">
      <c r="A6" s="145"/>
      <c r="B6" s="679" t="s">
        <v>81</v>
      </c>
      <c r="C6" s="680"/>
      <c r="D6" s="680"/>
      <c r="E6" s="680"/>
      <c r="F6" s="680"/>
      <c r="G6" s="680"/>
      <c r="H6" s="680"/>
      <c r="I6" s="680"/>
      <c r="J6" s="680"/>
      <c r="K6" s="680"/>
      <c r="L6" s="680"/>
      <c r="M6" s="680"/>
      <c r="N6" s="680"/>
      <c r="O6" s="680"/>
      <c r="P6" s="680"/>
      <c r="Q6" s="680"/>
      <c r="R6" s="680"/>
      <c r="S6" s="680"/>
      <c r="T6" s="680"/>
      <c r="U6" s="680"/>
      <c r="V6" s="680"/>
      <c r="W6" s="680"/>
      <c r="X6" s="680"/>
      <c r="Y6" s="680"/>
      <c r="Z6" s="680"/>
      <c r="AA6" s="680"/>
      <c r="AB6" s="680"/>
      <c r="AC6" s="680"/>
      <c r="AD6" s="680"/>
      <c r="AE6" s="680"/>
      <c r="AF6" s="680"/>
      <c r="AG6" s="680"/>
      <c r="AH6" s="680"/>
      <c r="AI6" s="680"/>
      <c r="AJ6" s="680"/>
      <c r="AK6" s="680"/>
      <c r="AL6" s="680"/>
      <c r="AM6" s="680"/>
      <c r="AN6" s="680"/>
      <c r="AO6" s="680"/>
      <c r="AP6" s="680"/>
      <c r="AQ6" s="680"/>
      <c r="AR6" s="680"/>
      <c r="AS6" s="680"/>
      <c r="AT6" s="680"/>
      <c r="AU6" s="680"/>
      <c r="AV6" s="680"/>
      <c r="AW6" s="680"/>
      <c r="AX6" s="680"/>
      <c r="AY6" s="680"/>
      <c r="AZ6" s="681"/>
    </row>
    <row r="7" spans="1:52" s="122" customFormat="1" ht="114" customHeight="1">
      <c r="A7" s="121"/>
      <c r="B7" s="607">
        <v>3.1</v>
      </c>
      <c r="C7" s="608" t="s">
        <v>110</v>
      </c>
      <c r="D7" s="609"/>
      <c r="E7" s="596"/>
      <c r="F7" s="596"/>
      <c r="G7" s="596"/>
      <c r="H7" s="596"/>
      <c r="I7" s="596"/>
      <c r="J7" s="596"/>
      <c r="K7" s="597" t="str">
        <f t="shared" ref="K7" si="0">T7</f>
        <v/>
      </c>
      <c r="L7" s="598">
        <f t="shared" ref="L7" si="1">F7*10+G7</f>
        <v>0</v>
      </c>
      <c r="M7" s="598" t="b">
        <f t="shared" ref="M7" si="2">OR(L7=31)</f>
        <v>0</v>
      </c>
      <c r="N7" s="598" t="b">
        <f t="shared" ref="N7" si="3">OR(L7=21,L7=32)</f>
        <v>0</v>
      </c>
      <c r="O7" s="598" t="b">
        <f t="shared" ref="O7" si="4">OR(L7=22,L7=33)</f>
        <v>0</v>
      </c>
      <c r="P7" s="598" t="b">
        <f t="shared" ref="P7" si="5">OR(L7=11,L7=12)</f>
        <v>0</v>
      </c>
      <c r="Q7" s="598" t="b">
        <f t="shared" ref="Q7" si="6">OR(L7=23,L7=34)</f>
        <v>0</v>
      </c>
      <c r="R7" s="598" t="b">
        <f t="shared" ref="R7" si="7">OR(L7=13,L7=14,L7=24)</f>
        <v>0</v>
      </c>
      <c r="S7" s="598" t="b">
        <f t="shared" ref="S7" si="8">OR(L7=1,L7=2,L7=3,L7=4)</f>
        <v>0</v>
      </c>
      <c r="T7" s="599" t="str">
        <f>IF(COUNTA(F7:G7)&lt;2,"",(IF(M7=TRUE,$M$5,IF(N7=TRUE,$N$5,IF(O7=TRUE,$O$5,IF(P7=TRUE,$P$5,IF(Q7=TRUE,$Q$5,IF(R7=TRUE,$R$5,IF(S7=TRUE,$S$5,0)))))))))</f>
        <v/>
      </c>
      <c r="U7" s="600" t="str">
        <f t="shared" ref="U7:U19" si="9">IF(COUNTA(F7:G7)&lt;2,"",(IF(M7=TRUE,6,IF(N7=TRUE,5,IF(O7=TRUE,4,IF(P7=TRUE,3,IF(Q7=TRUE,2,IF(R7=TRUE,1,IF(S7=TRUE,0,0)))))))))</f>
        <v/>
      </c>
      <c r="V7" s="598" t="e">
        <f t="shared" ref="V7:V19" si="10">U7*10+I7</f>
        <v>#VALUE!</v>
      </c>
      <c r="W7" s="598" t="e">
        <f t="shared" ref="W7" si="11">OR(V7=61,V7=62,V7=63)</f>
        <v>#VALUE!</v>
      </c>
      <c r="X7" s="598" t="e">
        <f t="shared" ref="X7" si="12">OR(V7=51,V7=52)</f>
        <v>#VALUE!</v>
      </c>
      <c r="Y7" s="598" t="e">
        <f t="shared" ref="Y7" si="13">OR(V7=31,V7=41,V7=42,V7=53)</f>
        <v>#VALUE!</v>
      </c>
      <c r="Z7" s="598" t="e">
        <f t="shared" ref="Z7" si="14">OR(V7=21,V7=32)</f>
        <v>#VALUE!</v>
      </c>
      <c r="AA7" s="598" t="e">
        <f t="shared" ref="AA7" si="15">AND(W7=FALSE,X7=FALSE,Y7=FALSE,Z7=FALSE)</f>
        <v>#VALUE!</v>
      </c>
      <c r="AB7" s="597" t="str">
        <f>IF(COUNTA(F7:G7:I7)&lt;3,"",(IF(W7=TRUE,$W$5,IF(X7=TRUE,$X$5,IF(Y7=TRUE,$Y$5,IF(Z7=TRUE,$Z$5,"Non"))))))</f>
        <v/>
      </c>
      <c r="AC7" s="598" t="e">
        <f t="shared" ref="AC7" si="16">OR(V7=61,V7=62,V7=51,V7=52)</f>
        <v>#VALUE!</v>
      </c>
      <c r="AD7" s="598" t="e">
        <f t="shared" ref="AD7" si="17">OR(V7=41,V7=42)</f>
        <v>#VALUE!</v>
      </c>
      <c r="AE7" s="598" t="e">
        <f t="shared" ref="AE7" si="18">OR(V7=31,V7=32,V7=63,V7=64,V7=53,V7=54,)</f>
        <v>#VALUE!</v>
      </c>
      <c r="AF7" s="598" t="e">
        <f t="shared" ref="AF7" si="19">OR(V7=21,V7=22,)</f>
        <v>#VALUE!</v>
      </c>
      <c r="AG7" s="598" t="e">
        <f t="shared" ref="AG7" si="20">OR(V7=11,V7=12,V7=13,V7=23,)</f>
        <v>#VALUE!</v>
      </c>
      <c r="AH7" s="597" t="str">
        <f>IF(COUNTA(F7:G7:I7)&lt;3,"",(IF(AC7=TRUE,$AC$5,IF(AD7=TRUE,$AD$5,IF(AE7=TRUE,$AE$5,IF(AF7=TRUE,$AF$5,IF(AG7=TRUE,$AG$5,"Aucune")))))))</f>
        <v/>
      </c>
      <c r="AI7" s="598" t="e">
        <f t="shared" ref="AI7" si="21">OR(V7=62,V7=52,V7=42)</f>
        <v>#VALUE!</v>
      </c>
      <c r="AJ7" s="598" t="e">
        <f t="shared" ref="AJ7" si="22">OR(V7=63,V7=53,V7=43,V7=64,V7=54)</f>
        <v>#VALUE!</v>
      </c>
      <c r="AK7" s="598" t="e">
        <f t="shared" ref="AK7" si="23">OR(V7=61,V7=51,V7=41)</f>
        <v>#VALUE!</v>
      </c>
      <c r="AL7" s="598" t="e">
        <f t="shared" ref="AL7" si="24">OR(V7=44,V7=32,V7=33,V7=34)</f>
        <v>#VALUE!</v>
      </c>
      <c r="AM7" s="598" t="e">
        <f t="shared" ref="AM7" si="25">OR(V7=22,V7=23,V7=24,V7=12,V7=13,V7=14)</f>
        <v>#VALUE!</v>
      </c>
      <c r="AN7" s="597" t="str">
        <f>IF(COUNTA(F7:G7:I7)&lt;3,"",(IF(AI7=TRUE,$AI$5,IF(AJ7=TRUE,$AJ$5,IF(AK7=TRUE,$AK$5,IF(AL7=TRUE,$AL$5,IF(AM7=TRUE,$AM$5,"Aucune")))))))</f>
        <v/>
      </c>
      <c r="AO7" s="598" t="e">
        <f t="shared" ref="AO7" si="26">OR(V7=61,V7=62,V7=63,V7=51,V7=52,V7=53)</f>
        <v>#VALUE!</v>
      </c>
      <c r="AP7" s="598" t="e">
        <f t="shared" ref="AP7" si="27">OR(V7=41,V7=42,V7=43,V7=31,V7=32,V7=33)</f>
        <v>#VALUE!</v>
      </c>
      <c r="AQ7" s="598" t="e">
        <f t="shared" ref="AQ7" si="28">OR(V7=21,V7=22,V7=23,V7=11,V7=12,V7=13)</f>
        <v>#VALUE!</v>
      </c>
      <c r="AR7" s="597" t="str">
        <f>IF(COUNTA(F7:G7:I7)&lt;3,"",(IF(AO7=TRUE,$AO$5,IF(AP7=TRUE,$AP$5,IF(AQ7=TRUE,$AQ$5,"Aucune action requise")))))</f>
        <v/>
      </c>
      <c r="AS7" s="598" t="e">
        <f t="shared" ref="AS7" si="29">OR(V7=61,V7=51,V7=41,V7=31,V7=21)</f>
        <v>#VALUE!</v>
      </c>
      <c r="AT7" s="598" t="e">
        <f t="shared" ref="AT7" si="30">OR(V7=62,V7=52,V7=42,V7=32,V7=22,V7=63,V7=53)</f>
        <v>#VALUE!</v>
      </c>
      <c r="AU7" s="598" t="e">
        <f t="shared" ref="AU7" si="31">OR(V7=43,V7=33,V7=23,V7=34,V7=24)</f>
        <v>#VALUE!</v>
      </c>
      <c r="AV7" s="598" t="e">
        <f t="shared" ref="AV7" si="32">OR(V7=64,V7=54,V7=44)</f>
        <v>#VALUE!</v>
      </c>
      <c r="AW7" s="597" t="str">
        <f>IF(COUNTA(F7:G7:I7)&lt;3,"",(IF(AS7=TRUE,$AS$5,IF(AT7=TRUE,$AT$5,IF(AU7=TRUE,$AU$5,IF(AV7=TRUE,$AV$5,"Aucun"))))))</f>
        <v/>
      </c>
      <c r="AX7" s="597"/>
      <c r="AY7" s="601"/>
      <c r="AZ7" s="155"/>
    </row>
    <row r="8" spans="1:52" s="122" customFormat="1" ht="114" customHeight="1">
      <c r="A8" s="121"/>
      <c r="B8" s="607">
        <v>3.2</v>
      </c>
      <c r="C8" s="608" t="s">
        <v>111</v>
      </c>
      <c r="D8" s="609"/>
      <c r="E8" s="596"/>
      <c r="F8" s="596"/>
      <c r="G8" s="596"/>
      <c r="H8" s="596"/>
      <c r="I8" s="596"/>
      <c r="J8" s="596"/>
      <c r="K8" s="597"/>
      <c r="L8" s="598"/>
      <c r="M8" s="598"/>
      <c r="N8" s="598"/>
      <c r="O8" s="598"/>
      <c r="P8" s="598"/>
      <c r="Q8" s="598"/>
      <c r="R8" s="598"/>
      <c r="S8" s="598"/>
      <c r="T8" s="599"/>
      <c r="U8" s="600"/>
      <c r="V8" s="598"/>
      <c r="W8" s="598"/>
      <c r="X8" s="598"/>
      <c r="Y8" s="598"/>
      <c r="Z8" s="598"/>
      <c r="AA8" s="598"/>
      <c r="AB8" s="597"/>
      <c r="AC8" s="598"/>
      <c r="AD8" s="598"/>
      <c r="AE8" s="598"/>
      <c r="AF8" s="598"/>
      <c r="AG8" s="598"/>
      <c r="AH8" s="597"/>
      <c r="AI8" s="598"/>
      <c r="AJ8" s="598"/>
      <c r="AK8" s="598"/>
      <c r="AL8" s="598"/>
      <c r="AM8" s="598"/>
      <c r="AN8" s="597"/>
      <c r="AO8" s="598"/>
      <c r="AP8" s="598"/>
      <c r="AQ8" s="598"/>
      <c r="AR8" s="597"/>
      <c r="AS8" s="598"/>
      <c r="AT8" s="598"/>
      <c r="AU8" s="598"/>
      <c r="AV8" s="598"/>
      <c r="AW8" s="597"/>
      <c r="AX8" s="597"/>
      <c r="AY8" s="601"/>
      <c r="AZ8" s="155"/>
    </row>
    <row r="9" spans="1:52" s="122" customFormat="1" ht="114" customHeight="1">
      <c r="A9" s="121"/>
      <c r="B9" s="607">
        <v>3.3</v>
      </c>
      <c r="C9" s="608" t="s">
        <v>112</v>
      </c>
      <c r="D9" s="609"/>
      <c r="E9" s="596"/>
      <c r="F9" s="596"/>
      <c r="G9" s="596"/>
      <c r="H9" s="596"/>
      <c r="I9" s="596"/>
      <c r="J9" s="596"/>
      <c r="K9" s="597"/>
      <c r="L9" s="598"/>
      <c r="M9" s="598"/>
      <c r="N9" s="598"/>
      <c r="O9" s="598"/>
      <c r="P9" s="598"/>
      <c r="Q9" s="598"/>
      <c r="R9" s="598"/>
      <c r="S9" s="598"/>
      <c r="T9" s="599"/>
      <c r="U9" s="600"/>
      <c r="V9" s="598"/>
      <c r="W9" s="598"/>
      <c r="X9" s="598"/>
      <c r="Y9" s="598"/>
      <c r="Z9" s="598"/>
      <c r="AA9" s="598"/>
      <c r="AB9" s="597"/>
      <c r="AC9" s="598"/>
      <c r="AD9" s="598"/>
      <c r="AE9" s="598"/>
      <c r="AF9" s="598"/>
      <c r="AG9" s="598"/>
      <c r="AH9" s="597"/>
      <c r="AI9" s="598"/>
      <c r="AJ9" s="598"/>
      <c r="AK9" s="598"/>
      <c r="AL9" s="598"/>
      <c r="AM9" s="598"/>
      <c r="AN9" s="597"/>
      <c r="AO9" s="598"/>
      <c r="AP9" s="598"/>
      <c r="AQ9" s="598"/>
      <c r="AR9" s="597"/>
      <c r="AS9" s="598"/>
      <c r="AT9" s="598"/>
      <c r="AU9" s="598"/>
      <c r="AV9" s="598"/>
      <c r="AW9" s="597"/>
      <c r="AX9" s="597"/>
      <c r="AY9" s="601"/>
      <c r="AZ9" s="155"/>
    </row>
    <row r="10" spans="1:52" s="122" customFormat="1" ht="114" customHeight="1">
      <c r="A10" s="121"/>
      <c r="B10" s="607" t="s">
        <v>113</v>
      </c>
      <c r="C10" s="608" t="s">
        <v>114</v>
      </c>
      <c r="D10" s="609"/>
      <c r="E10" s="596"/>
      <c r="F10" s="596"/>
      <c r="G10" s="596"/>
      <c r="H10" s="596"/>
      <c r="I10" s="596"/>
      <c r="J10" s="596"/>
      <c r="K10" s="597"/>
      <c r="L10" s="598"/>
      <c r="M10" s="598"/>
      <c r="N10" s="598"/>
      <c r="O10" s="598"/>
      <c r="P10" s="598"/>
      <c r="Q10" s="598"/>
      <c r="R10" s="598"/>
      <c r="S10" s="598"/>
      <c r="T10" s="599"/>
      <c r="U10" s="600"/>
      <c r="V10" s="598"/>
      <c r="W10" s="598"/>
      <c r="X10" s="598"/>
      <c r="Y10" s="598"/>
      <c r="Z10" s="598"/>
      <c r="AA10" s="598"/>
      <c r="AB10" s="597"/>
      <c r="AC10" s="598"/>
      <c r="AD10" s="598"/>
      <c r="AE10" s="598"/>
      <c r="AF10" s="598"/>
      <c r="AG10" s="598"/>
      <c r="AH10" s="597"/>
      <c r="AI10" s="598"/>
      <c r="AJ10" s="598"/>
      <c r="AK10" s="598"/>
      <c r="AL10" s="598"/>
      <c r="AM10" s="598"/>
      <c r="AN10" s="597"/>
      <c r="AO10" s="598"/>
      <c r="AP10" s="598"/>
      <c r="AQ10" s="598"/>
      <c r="AR10" s="597"/>
      <c r="AS10" s="598"/>
      <c r="AT10" s="598"/>
      <c r="AU10" s="598"/>
      <c r="AV10" s="598"/>
      <c r="AW10" s="597"/>
      <c r="AX10" s="597"/>
      <c r="AY10" s="601"/>
      <c r="AZ10" s="155"/>
    </row>
    <row r="11" spans="1:52" s="122" customFormat="1" ht="114" customHeight="1">
      <c r="A11" s="121"/>
      <c r="B11" s="607" t="s">
        <v>115</v>
      </c>
      <c r="C11" s="608" t="s">
        <v>116</v>
      </c>
      <c r="D11" s="609"/>
      <c r="E11" s="596"/>
      <c r="F11" s="596"/>
      <c r="G11" s="596"/>
      <c r="H11" s="596"/>
      <c r="I11" s="596"/>
      <c r="J11" s="596"/>
      <c r="K11" s="597"/>
      <c r="L11" s="598"/>
      <c r="M11" s="598"/>
      <c r="N11" s="598"/>
      <c r="O11" s="598"/>
      <c r="P11" s="598"/>
      <c r="Q11" s="598"/>
      <c r="R11" s="598"/>
      <c r="S11" s="598"/>
      <c r="T11" s="599"/>
      <c r="U11" s="600"/>
      <c r="V11" s="598"/>
      <c r="W11" s="598"/>
      <c r="X11" s="598"/>
      <c r="Y11" s="598"/>
      <c r="Z11" s="598"/>
      <c r="AA11" s="598"/>
      <c r="AB11" s="597"/>
      <c r="AC11" s="598"/>
      <c r="AD11" s="598"/>
      <c r="AE11" s="598"/>
      <c r="AF11" s="598"/>
      <c r="AG11" s="598"/>
      <c r="AH11" s="597"/>
      <c r="AI11" s="598"/>
      <c r="AJ11" s="598"/>
      <c r="AK11" s="598"/>
      <c r="AL11" s="598"/>
      <c r="AM11" s="598"/>
      <c r="AN11" s="597"/>
      <c r="AO11" s="598"/>
      <c r="AP11" s="598"/>
      <c r="AQ11" s="598"/>
      <c r="AR11" s="597"/>
      <c r="AS11" s="598"/>
      <c r="AT11" s="598"/>
      <c r="AU11" s="598"/>
      <c r="AV11" s="598"/>
      <c r="AW11" s="597"/>
      <c r="AX11" s="597"/>
      <c r="AY11" s="601"/>
      <c r="AZ11" s="155"/>
    </row>
    <row r="12" spans="1:52" s="122" customFormat="1" ht="207" customHeight="1">
      <c r="A12" s="121"/>
      <c r="B12" s="127" t="s">
        <v>117</v>
      </c>
      <c r="C12" s="331" t="s">
        <v>118</v>
      </c>
      <c r="D12" s="583" t="s">
        <v>523</v>
      </c>
      <c r="E12" s="474"/>
      <c r="F12" s="160"/>
      <c r="G12" s="161"/>
      <c r="H12" s="475"/>
      <c r="I12" s="162"/>
      <c r="J12" s="476"/>
      <c r="K12" s="124" t="str">
        <f t="shared" ref="K12:K15" si="33">T12</f>
        <v/>
      </c>
      <c r="L12" s="280">
        <f t="shared" ref="L12:L15" si="34">F12*10+G12</f>
        <v>0</v>
      </c>
      <c r="M12" s="280" t="b">
        <f t="shared" ref="M12:M15" si="35">OR(L12=31)</f>
        <v>0</v>
      </c>
      <c r="N12" s="280" t="b">
        <f t="shared" ref="N12:N15" si="36">OR(L12=21,L12=32)</f>
        <v>0</v>
      </c>
      <c r="O12" s="280" t="b">
        <f t="shared" ref="O12:O15" si="37">OR(L12=22,L12=33)</f>
        <v>0</v>
      </c>
      <c r="P12" s="280" t="b">
        <f t="shared" ref="P12:P15" si="38">OR(L12=11,L12=12)</f>
        <v>0</v>
      </c>
      <c r="Q12" s="280" t="b">
        <f t="shared" ref="Q12:Q15" si="39">OR(L12=23,L12=34)</f>
        <v>0</v>
      </c>
      <c r="R12" s="280" t="b">
        <f t="shared" ref="R12:R15" si="40">OR(L12=13,L12=14,L12=24)</f>
        <v>0</v>
      </c>
      <c r="S12" s="280" t="b">
        <f t="shared" ref="S12:S15" si="41">OR(L12=1,L12=2,L12=3,L12=4)</f>
        <v>0</v>
      </c>
      <c r="T12" s="281" t="str">
        <f t="shared" ref="T12:T15" si="42">IF(COUNTA(F12:G12)&lt;2,"",(IF(M12=TRUE,$M$5,IF(N12=TRUE,$N$5,IF(O12=TRUE,$O$5,IF(P12=TRUE,$P$5,IF(Q12=TRUE,$Q$5,IF(R12=TRUE,$R$5,IF(S12=TRUE,$S$5,0)))))))))</f>
        <v/>
      </c>
      <c r="U12" s="282" t="str">
        <f t="shared" ref="U12:U15" si="43">IF(COUNTA(F12:G12)&lt;2,"",(IF(M12=TRUE,6,IF(N12=TRUE,5,IF(O12=TRUE,4,IF(P12=TRUE,3,IF(Q12=TRUE,2,IF(R12=TRUE,1,IF(S12=TRUE,0,0)))))))))</f>
        <v/>
      </c>
      <c r="V12" s="125" t="e">
        <f t="shared" ref="V12:V15" si="44">U12*10+I12</f>
        <v>#VALUE!</v>
      </c>
      <c r="W12" s="280" t="e">
        <f t="shared" ref="W12:W15" si="45">OR(V12=61,V12=62,V12=63)</f>
        <v>#VALUE!</v>
      </c>
      <c r="X12" s="280" t="e">
        <f t="shared" ref="X12:X15" si="46">OR(V12=51,V12=52)</f>
        <v>#VALUE!</v>
      </c>
      <c r="Y12" s="280" t="e">
        <f t="shared" ref="Y12:Y15" si="47">OR(V12=31,V12=41,V12=42,V12=53)</f>
        <v>#VALUE!</v>
      </c>
      <c r="Z12" s="280" t="e">
        <f t="shared" ref="Z12:Z15" si="48">OR(V12=21,V12=32)</f>
        <v>#VALUE!</v>
      </c>
      <c r="AA12" s="280" t="e">
        <f t="shared" ref="AA12:AA15" si="49">AND(W12=FALSE,X12=FALSE,Y12=FALSE,Z12=FALSE)</f>
        <v>#VALUE!</v>
      </c>
      <c r="AB12" s="283" t="str">
        <f>IF(COUNTA(F12:G12:I12)&lt;3,"",(IF(W12=TRUE,$W$5,IF(X12=TRUE,$X$5,IF(Y12=TRUE,$Y$5,IF(Z12=TRUE,$Z$5,"Non"))))))</f>
        <v/>
      </c>
      <c r="AC12" s="280" t="e">
        <f t="shared" ref="AC12:AC15" si="50">OR(V12=61,V12=62,V12=51,V12=52)</f>
        <v>#VALUE!</v>
      </c>
      <c r="AD12" s="280" t="e">
        <f t="shared" ref="AD12:AD15" si="51">OR(V12=41,V12=42)</f>
        <v>#VALUE!</v>
      </c>
      <c r="AE12" s="280" t="e">
        <f t="shared" ref="AE12:AE15" si="52">OR(V12=31,V12=32,V12=63,V12=64,V12=53,V12=54,)</f>
        <v>#VALUE!</v>
      </c>
      <c r="AF12" s="280" t="e">
        <f t="shared" ref="AF12:AF15" si="53">OR(V12=21,V12=22,)</f>
        <v>#VALUE!</v>
      </c>
      <c r="AG12" s="280" t="e">
        <f t="shared" ref="AG12:AG15" si="54">OR(V12=11,V12=12,V12=13,V12=23,)</f>
        <v>#VALUE!</v>
      </c>
      <c r="AH12" s="283" t="str">
        <f>IF(COUNTA(F12:G12:I12)&lt;3,"",(IF(AC12=TRUE,$AC$5,IF(AD12=TRUE,$AD$5,IF(AE12=TRUE,$AE$5,IF(AF12=TRUE,$AF$5,IF(AG12=TRUE,$AG$5,"Aucune")))))))</f>
        <v/>
      </c>
      <c r="AI12" s="280" t="e">
        <f t="shared" ref="AI12:AI15" si="55">OR(V12=62,V12=52,V12=42)</f>
        <v>#VALUE!</v>
      </c>
      <c r="AJ12" s="280" t="e">
        <f t="shared" ref="AJ12:AJ15" si="56">OR(V12=63,V12=53,V12=43,V12=64,V12=54)</f>
        <v>#VALUE!</v>
      </c>
      <c r="AK12" s="280" t="e">
        <f t="shared" ref="AK12:AK15" si="57">OR(V12=61,V12=51,V12=41)</f>
        <v>#VALUE!</v>
      </c>
      <c r="AL12" s="280" t="e">
        <f t="shared" ref="AL12:AL15" si="58">OR(V12=44,V12=32,V12=33,V12=34)</f>
        <v>#VALUE!</v>
      </c>
      <c r="AM12" s="280" t="e">
        <f t="shared" ref="AM12:AM15" si="59">OR(V12=22,V12=23,V12=24,V12=12,V12=13,V12=14)</f>
        <v>#VALUE!</v>
      </c>
      <c r="AN12" s="283" t="str">
        <f>IF(COUNTA(F12:G12:I12)&lt;3,"",(IF(AI12=TRUE,$AI$5,IF(AJ12=TRUE,$AJ$5,IF(AK12=TRUE,$AK$5,IF(AL12=TRUE,$AL$5,IF(AM12=TRUE,$AM$5,"Aucune")))))))</f>
        <v/>
      </c>
      <c r="AO12" s="280" t="e">
        <f t="shared" ref="AO12:AO15" si="60">OR(V12=61,V12=62,V12=63,V12=51,V12=52,V12=53)</f>
        <v>#VALUE!</v>
      </c>
      <c r="AP12" s="280" t="e">
        <f t="shared" ref="AP12:AP15" si="61">OR(V12=41,V12=42,V12=43,V12=31,V12=32,V12=33)</f>
        <v>#VALUE!</v>
      </c>
      <c r="AQ12" s="280" t="e">
        <f t="shared" ref="AQ12:AQ15" si="62">OR(V12=21,V12=22,V12=23,V12=11,V12=12,V12=13)</f>
        <v>#VALUE!</v>
      </c>
      <c r="AR12" s="283" t="str">
        <f>IF(COUNTA(F12:G12:I12)&lt;3,"",(IF(AO12=TRUE,$AO$5,IF(AP12=TRUE,$AP$5,IF(AQ12=TRUE,$AQ$5,"Aucune action requise")))))</f>
        <v/>
      </c>
      <c r="AS12" s="280" t="e">
        <f t="shared" ref="AS12:AS15" si="63">OR(V12=61,V12=51,V12=41,V12=31,V12=21)</f>
        <v>#VALUE!</v>
      </c>
      <c r="AT12" s="280" t="e">
        <f t="shared" ref="AT12:AT15" si="64">OR(V12=62,V12=52,V12=42,V12=32,V12=22,V12=63,V12=53)</f>
        <v>#VALUE!</v>
      </c>
      <c r="AU12" s="280" t="e">
        <f t="shared" ref="AU12:AU15" si="65">OR(V12=43,V12=33,V12=23,V12=34,V12=24)</f>
        <v>#VALUE!</v>
      </c>
      <c r="AV12" s="280" t="e">
        <f t="shared" ref="AV12:AV15" si="66">OR(V12=64,V12=54,V12=44)</f>
        <v>#VALUE!</v>
      </c>
      <c r="AW12" s="283" t="str">
        <f>IF(COUNTA(F12:G12:I12)&lt;3,"",(IF(AS12=TRUE,$AS$5,IF(AT12=TRUE,$AT$5,IF(AU12=TRUE,$AU$5,IF(AV12=TRUE,$AV$5,"Aucun"))))))</f>
        <v/>
      </c>
      <c r="AX12" s="169"/>
      <c r="AY12" s="477"/>
      <c r="AZ12" s="155"/>
    </row>
    <row r="13" spans="1:52" s="122" customFormat="1" ht="114" customHeight="1">
      <c r="A13" s="121"/>
      <c r="B13" s="607">
        <v>3.7</v>
      </c>
      <c r="C13" s="608" t="s">
        <v>119</v>
      </c>
      <c r="D13" s="609"/>
      <c r="E13" s="610"/>
      <c r="F13" s="596"/>
      <c r="G13" s="596"/>
      <c r="H13" s="610"/>
      <c r="I13" s="596"/>
      <c r="J13" s="610"/>
      <c r="K13" s="597" t="str">
        <f t="shared" si="33"/>
        <v/>
      </c>
      <c r="L13" s="598">
        <f t="shared" si="34"/>
        <v>0</v>
      </c>
      <c r="M13" s="598" t="b">
        <f t="shared" si="35"/>
        <v>0</v>
      </c>
      <c r="N13" s="598" t="b">
        <f t="shared" si="36"/>
        <v>0</v>
      </c>
      <c r="O13" s="598" t="b">
        <f t="shared" si="37"/>
        <v>0</v>
      </c>
      <c r="P13" s="598" t="b">
        <f t="shared" si="38"/>
        <v>0</v>
      </c>
      <c r="Q13" s="598" t="b">
        <f t="shared" si="39"/>
        <v>0</v>
      </c>
      <c r="R13" s="598" t="b">
        <f t="shared" si="40"/>
        <v>0</v>
      </c>
      <c r="S13" s="598" t="b">
        <f t="shared" si="41"/>
        <v>0</v>
      </c>
      <c r="T13" s="599" t="str">
        <f t="shared" si="42"/>
        <v/>
      </c>
      <c r="U13" s="600" t="str">
        <f t="shared" si="43"/>
        <v/>
      </c>
      <c r="V13" s="598" t="e">
        <f t="shared" si="44"/>
        <v>#VALUE!</v>
      </c>
      <c r="W13" s="598" t="e">
        <f t="shared" si="45"/>
        <v>#VALUE!</v>
      </c>
      <c r="X13" s="598" t="e">
        <f t="shared" si="46"/>
        <v>#VALUE!</v>
      </c>
      <c r="Y13" s="598" t="e">
        <f t="shared" si="47"/>
        <v>#VALUE!</v>
      </c>
      <c r="Z13" s="598" t="e">
        <f t="shared" si="48"/>
        <v>#VALUE!</v>
      </c>
      <c r="AA13" s="598" t="e">
        <f t="shared" si="49"/>
        <v>#VALUE!</v>
      </c>
      <c r="AB13" s="597" t="str">
        <f>IF(COUNTA(F13:G13:I13)&lt;3,"",(IF(W13=TRUE,$W$5,IF(X13=TRUE,$X$5,IF(Y13=TRUE,$Y$5,IF(Z13=TRUE,$Z$5,"Non"))))))</f>
        <v/>
      </c>
      <c r="AC13" s="598" t="e">
        <f t="shared" si="50"/>
        <v>#VALUE!</v>
      </c>
      <c r="AD13" s="598" t="e">
        <f t="shared" si="51"/>
        <v>#VALUE!</v>
      </c>
      <c r="AE13" s="598" t="e">
        <f t="shared" si="52"/>
        <v>#VALUE!</v>
      </c>
      <c r="AF13" s="598" t="e">
        <f t="shared" si="53"/>
        <v>#VALUE!</v>
      </c>
      <c r="AG13" s="598" t="e">
        <f t="shared" si="54"/>
        <v>#VALUE!</v>
      </c>
      <c r="AH13" s="597" t="str">
        <f>IF(COUNTA(F13:G13:I13)&lt;3,"",(IF(AC13=TRUE,$AC$5,IF(AD13=TRUE,$AD$5,IF(AE13=TRUE,$AE$5,IF(AF13=TRUE,$AF$5,IF(AG13=TRUE,$AG$5,"Aucune")))))))</f>
        <v/>
      </c>
      <c r="AI13" s="598" t="e">
        <f t="shared" si="55"/>
        <v>#VALUE!</v>
      </c>
      <c r="AJ13" s="598" t="e">
        <f t="shared" si="56"/>
        <v>#VALUE!</v>
      </c>
      <c r="AK13" s="598" t="e">
        <f t="shared" si="57"/>
        <v>#VALUE!</v>
      </c>
      <c r="AL13" s="598" t="e">
        <f t="shared" si="58"/>
        <v>#VALUE!</v>
      </c>
      <c r="AM13" s="598" t="e">
        <f t="shared" si="59"/>
        <v>#VALUE!</v>
      </c>
      <c r="AN13" s="597" t="str">
        <f>IF(COUNTA(F13:G13:I13)&lt;3,"",(IF(AI13=TRUE,$AI$5,IF(AJ13=TRUE,$AJ$5,IF(AK13=TRUE,$AK$5,IF(AL13=TRUE,$AL$5,IF(AM13=TRUE,$AM$5,"Aucune")))))))</f>
        <v/>
      </c>
      <c r="AO13" s="598" t="e">
        <f t="shared" si="60"/>
        <v>#VALUE!</v>
      </c>
      <c r="AP13" s="598" t="e">
        <f t="shared" si="61"/>
        <v>#VALUE!</v>
      </c>
      <c r="AQ13" s="598" t="e">
        <f t="shared" si="62"/>
        <v>#VALUE!</v>
      </c>
      <c r="AR13" s="597" t="str">
        <f>IF(COUNTA(F13:G13:I13)&lt;3,"",(IF(AO13=TRUE,$AO$5,IF(AP13=TRUE,$AP$5,IF(AQ13=TRUE,$AQ$5,"Aucune action requise")))))</f>
        <v/>
      </c>
      <c r="AS13" s="598" t="e">
        <f t="shared" si="63"/>
        <v>#VALUE!</v>
      </c>
      <c r="AT13" s="598" t="e">
        <f t="shared" si="64"/>
        <v>#VALUE!</v>
      </c>
      <c r="AU13" s="598" t="e">
        <f t="shared" si="65"/>
        <v>#VALUE!</v>
      </c>
      <c r="AV13" s="598" t="e">
        <f t="shared" si="66"/>
        <v>#VALUE!</v>
      </c>
      <c r="AW13" s="597" t="str">
        <f>IF(COUNTA(F13:G13:I13)&lt;3,"",(IF(AS13=TRUE,$AS$5,IF(AT13=TRUE,$AT$5,IF(AU13=TRUE,$AU$5,IF(AV13=TRUE,$AV$5,"Aucun"))))))</f>
        <v/>
      </c>
      <c r="AX13" s="597"/>
      <c r="AY13" s="601"/>
      <c r="AZ13" s="155"/>
    </row>
    <row r="14" spans="1:52" s="122" customFormat="1" ht="156" customHeight="1">
      <c r="A14" s="121"/>
      <c r="B14" s="171">
        <v>3.8</v>
      </c>
      <c r="C14" s="332" t="s">
        <v>120</v>
      </c>
      <c r="D14" s="457" t="s">
        <v>518</v>
      </c>
      <c r="E14" s="474"/>
      <c r="F14" s="160"/>
      <c r="G14" s="161"/>
      <c r="H14" s="475"/>
      <c r="I14" s="162"/>
      <c r="J14" s="476"/>
      <c r="K14" s="124" t="str">
        <f t="shared" si="33"/>
        <v/>
      </c>
      <c r="L14" s="280">
        <f t="shared" si="34"/>
        <v>0</v>
      </c>
      <c r="M14" s="280" t="b">
        <f t="shared" si="35"/>
        <v>0</v>
      </c>
      <c r="N14" s="280" t="b">
        <f t="shared" si="36"/>
        <v>0</v>
      </c>
      <c r="O14" s="280" t="b">
        <f t="shared" si="37"/>
        <v>0</v>
      </c>
      <c r="P14" s="280" t="b">
        <f t="shared" si="38"/>
        <v>0</v>
      </c>
      <c r="Q14" s="280" t="b">
        <f t="shared" si="39"/>
        <v>0</v>
      </c>
      <c r="R14" s="280" t="b">
        <f t="shared" si="40"/>
        <v>0</v>
      </c>
      <c r="S14" s="280" t="b">
        <f t="shared" si="41"/>
        <v>0</v>
      </c>
      <c r="T14" s="281" t="str">
        <f t="shared" si="42"/>
        <v/>
      </c>
      <c r="U14" s="282" t="str">
        <f t="shared" si="43"/>
        <v/>
      </c>
      <c r="V14" s="125" t="e">
        <f t="shared" si="44"/>
        <v>#VALUE!</v>
      </c>
      <c r="W14" s="280" t="e">
        <f t="shared" si="45"/>
        <v>#VALUE!</v>
      </c>
      <c r="X14" s="280" t="e">
        <f t="shared" si="46"/>
        <v>#VALUE!</v>
      </c>
      <c r="Y14" s="280" t="e">
        <f t="shared" si="47"/>
        <v>#VALUE!</v>
      </c>
      <c r="Z14" s="280" t="e">
        <f t="shared" si="48"/>
        <v>#VALUE!</v>
      </c>
      <c r="AA14" s="280" t="e">
        <f t="shared" si="49"/>
        <v>#VALUE!</v>
      </c>
      <c r="AB14" s="283" t="str">
        <f>IF(COUNTA(F14:G14:I14)&lt;3,"",(IF(W14=TRUE,$W$5,IF(X14=TRUE,$X$5,IF(Y14=TRUE,$Y$5,IF(Z14=TRUE,$Z$5,"Non"))))))</f>
        <v/>
      </c>
      <c r="AC14" s="280" t="e">
        <f t="shared" si="50"/>
        <v>#VALUE!</v>
      </c>
      <c r="AD14" s="280" t="e">
        <f t="shared" si="51"/>
        <v>#VALUE!</v>
      </c>
      <c r="AE14" s="280" t="e">
        <f t="shared" si="52"/>
        <v>#VALUE!</v>
      </c>
      <c r="AF14" s="280" t="e">
        <f t="shared" si="53"/>
        <v>#VALUE!</v>
      </c>
      <c r="AG14" s="280" t="e">
        <f t="shared" si="54"/>
        <v>#VALUE!</v>
      </c>
      <c r="AH14" s="283" t="str">
        <f>IF(COUNTA(F14:G14:I14)&lt;3,"",(IF(AC14=TRUE,$AC$5,IF(AD14=TRUE,$AD$5,IF(AE14=TRUE,$AE$5,IF(AF14=TRUE,$AF$5,IF(AG14=TRUE,$AG$5,"Aucune")))))))</f>
        <v/>
      </c>
      <c r="AI14" s="280" t="e">
        <f t="shared" si="55"/>
        <v>#VALUE!</v>
      </c>
      <c r="AJ14" s="280" t="e">
        <f t="shared" si="56"/>
        <v>#VALUE!</v>
      </c>
      <c r="AK14" s="280" t="e">
        <f t="shared" si="57"/>
        <v>#VALUE!</v>
      </c>
      <c r="AL14" s="280" t="e">
        <f t="shared" si="58"/>
        <v>#VALUE!</v>
      </c>
      <c r="AM14" s="280" t="e">
        <f t="shared" si="59"/>
        <v>#VALUE!</v>
      </c>
      <c r="AN14" s="283" t="str">
        <f>IF(COUNTA(F14:G14:I14)&lt;3,"",(IF(AI14=TRUE,$AI$5,IF(AJ14=TRUE,$AJ$5,IF(AK14=TRUE,$AK$5,IF(AL14=TRUE,$AL$5,IF(AM14=TRUE,$AM$5,"Aucune")))))))</f>
        <v/>
      </c>
      <c r="AO14" s="280" t="e">
        <f t="shared" si="60"/>
        <v>#VALUE!</v>
      </c>
      <c r="AP14" s="280" t="e">
        <f t="shared" si="61"/>
        <v>#VALUE!</v>
      </c>
      <c r="AQ14" s="280" t="e">
        <f t="shared" si="62"/>
        <v>#VALUE!</v>
      </c>
      <c r="AR14" s="283" t="str">
        <f>IF(COUNTA(F14:G14:I14)&lt;3,"",(IF(AO14=TRUE,$AO$5,IF(AP14=TRUE,$AP$5,IF(AQ14=TRUE,$AQ$5,"Aucune action requise")))))</f>
        <v/>
      </c>
      <c r="AS14" s="280" t="e">
        <f t="shared" si="63"/>
        <v>#VALUE!</v>
      </c>
      <c r="AT14" s="280" t="e">
        <f t="shared" si="64"/>
        <v>#VALUE!</v>
      </c>
      <c r="AU14" s="280" t="e">
        <f t="shared" si="65"/>
        <v>#VALUE!</v>
      </c>
      <c r="AV14" s="280" t="e">
        <f t="shared" si="66"/>
        <v>#VALUE!</v>
      </c>
      <c r="AW14" s="283" t="str">
        <f>IF(COUNTA(F14:G14:I14)&lt;3,"",(IF(AS14=TRUE,$AS$5,IF(AT14=TRUE,$AT$5,IF(AU14=TRUE,$AU$5,IF(AV14=TRUE,$AV$5,"Aucun"))))))</f>
        <v/>
      </c>
      <c r="AX14" s="169"/>
      <c r="AY14" s="477"/>
      <c r="AZ14" s="155"/>
    </row>
    <row r="15" spans="1:52" s="122" customFormat="1" ht="230.5" customHeight="1">
      <c r="A15" s="121"/>
      <c r="B15" s="171">
        <v>3.9</v>
      </c>
      <c r="C15" s="331" t="s">
        <v>121</v>
      </c>
      <c r="D15" s="457" t="s">
        <v>122</v>
      </c>
      <c r="E15" s="160"/>
      <c r="F15" s="160"/>
      <c r="G15" s="161"/>
      <c r="H15" s="475"/>
      <c r="I15" s="162"/>
      <c r="J15" s="476"/>
      <c r="K15" s="124" t="str">
        <f t="shared" si="33"/>
        <v/>
      </c>
      <c r="L15" s="280">
        <f t="shared" si="34"/>
        <v>0</v>
      </c>
      <c r="M15" s="280" t="b">
        <f t="shared" si="35"/>
        <v>0</v>
      </c>
      <c r="N15" s="280" t="b">
        <f t="shared" si="36"/>
        <v>0</v>
      </c>
      <c r="O15" s="280" t="b">
        <f t="shared" si="37"/>
        <v>0</v>
      </c>
      <c r="P15" s="280" t="b">
        <f t="shared" si="38"/>
        <v>0</v>
      </c>
      <c r="Q15" s="280" t="b">
        <f t="shared" si="39"/>
        <v>0</v>
      </c>
      <c r="R15" s="280" t="b">
        <f t="shared" si="40"/>
        <v>0</v>
      </c>
      <c r="S15" s="280" t="b">
        <f t="shared" si="41"/>
        <v>0</v>
      </c>
      <c r="T15" s="281" t="str">
        <f t="shared" si="42"/>
        <v/>
      </c>
      <c r="U15" s="282" t="str">
        <f t="shared" si="43"/>
        <v/>
      </c>
      <c r="V15" s="125" t="e">
        <f t="shared" si="44"/>
        <v>#VALUE!</v>
      </c>
      <c r="W15" s="280" t="e">
        <f t="shared" si="45"/>
        <v>#VALUE!</v>
      </c>
      <c r="X15" s="280" t="e">
        <f t="shared" si="46"/>
        <v>#VALUE!</v>
      </c>
      <c r="Y15" s="280" t="e">
        <f t="shared" si="47"/>
        <v>#VALUE!</v>
      </c>
      <c r="Z15" s="280" t="e">
        <f t="shared" si="48"/>
        <v>#VALUE!</v>
      </c>
      <c r="AA15" s="280" t="e">
        <f t="shared" si="49"/>
        <v>#VALUE!</v>
      </c>
      <c r="AB15" s="283" t="str">
        <f>IF(COUNTA(F15:G15:I15)&lt;3,"",(IF(W15=TRUE,$W$5,IF(X15=TRUE,$X$5,IF(Y15=TRUE,$Y$5,IF(Z15=TRUE,$Z$5,"Non"))))))</f>
        <v/>
      </c>
      <c r="AC15" s="280" t="e">
        <f t="shared" si="50"/>
        <v>#VALUE!</v>
      </c>
      <c r="AD15" s="280" t="e">
        <f t="shared" si="51"/>
        <v>#VALUE!</v>
      </c>
      <c r="AE15" s="280" t="e">
        <f t="shared" si="52"/>
        <v>#VALUE!</v>
      </c>
      <c r="AF15" s="280" t="e">
        <f t="shared" si="53"/>
        <v>#VALUE!</v>
      </c>
      <c r="AG15" s="280" t="e">
        <f t="shared" si="54"/>
        <v>#VALUE!</v>
      </c>
      <c r="AH15" s="283" t="str">
        <f>IF(COUNTA(F15:G15:I15)&lt;3,"",(IF(AC15=TRUE,$AC$5,IF(AD15=TRUE,$AD$5,IF(AE15=TRUE,$AE$5,IF(AF15=TRUE,$AF$5,IF(AG15=TRUE,$AG$5,"Aucune")))))))</f>
        <v/>
      </c>
      <c r="AI15" s="280" t="e">
        <f t="shared" si="55"/>
        <v>#VALUE!</v>
      </c>
      <c r="AJ15" s="280" t="e">
        <f t="shared" si="56"/>
        <v>#VALUE!</v>
      </c>
      <c r="AK15" s="280" t="e">
        <f t="shared" si="57"/>
        <v>#VALUE!</v>
      </c>
      <c r="AL15" s="280" t="e">
        <f t="shared" si="58"/>
        <v>#VALUE!</v>
      </c>
      <c r="AM15" s="280" t="e">
        <f t="shared" si="59"/>
        <v>#VALUE!</v>
      </c>
      <c r="AN15" s="283" t="str">
        <f>IF(COUNTA(F15:G15:I15)&lt;3,"",(IF(AI15=TRUE,$AI$5,IF(AJ15=TRUE,$AJ$5,IF(AK15=TRUE,$AK$5,IF(AL15=TRUE,$AL$5,IF(AM15=TRUE,$AM$5,"Aucune")))))))</f>
        <v/>
      </c>
      <c r="AO15" s="280" t="e">
        <f t="shared" si="60"/>
        <v>#VALUE!</v>
      </c>
      <c r="AP15" s="280" t="e">
        <f t="shared" si="61"/>
        <v>#VALUE!</v>
      </c>
      <c r="AQ15" s="280" t="e">
        <f t="shared" si="62"/>
        <v>#VALUE!</v>
      </c>
      <c r="AR15" s="283" t="str">
        <f>IF(COUNTA(F15:G15:I15)&lt;3,"",(IF(AO15=TRUE,$AO$5,IF(AP15=TRUE,$AP$5,IF(AQ15=TRUE,$AQ$5,"Aucune action requise")))))</f>
        <v/>
      </c>
      <c r="AS15" s="280" t="e">
        <f t="shared" si="63"/>
        <v>#VALUE!</v>
      </c>
      <c r="AT15" s="280" t="e">
        <f t="shared" si="64"/>
        <v>#VALUE!</v>
      </c>
      <c r="AU15" s="280" t="e">
        <f t="shared" si="65"/>
        <v>#VALUE!</v>
      </c>
      <c r="AV15" s="280" t="e">
        <f t="shared" si="66"/>
        <v>#VALUE!</v>
      </c>
      <c r="AW15" s="283" t="str">
        <f>IF(COUNTA(F15:G15:I15)&lt;3,"",(IF(AS15=TRUE,$AS$5,IF(AT15=TRUE,$AT$5,IF(AU15=TRUE,$AU$5,IF(AV15=TRUE,$AV$5,"Aucun"))))))</f>
        <v/>
      </c>
      <c r="AX15" s="169"/>
      <c r="AY15" s="477"/>
      <c r="AZ15" s="155"/>
    </row>
    <row r="16" spans="1:52" s="122" customFormat="1" ht="114" customHeight="1">
      <c r="A16" s="121"/>
      <c r="B16" s="607" t="s">
        <v>123</v>
      </c>
      <c r="C16" s="608" t="s">
        <v>124</v>
      </c>
      <c r="D16" s="609"/>
      <c r="E16" s="596"/>
      <c r="F16" s="596"/>
      <c r="G16" s="596"/>
      <c r="H16" s="596"/>
      <c r="I16" s="596"/>
      <c r="J16" s="596"/>
      <c r="K16" s="597"/>
      <c r="L16" s="598"/>
      <c r="M16" s="598"/>
      <c r="N16" s="598"/>
      <c r="O16" s="598"/>
      <c r="P16" s="598"/>
      <c r="Q16" s="598"/>
      <c r="R16" s="598"/>
      <c r="S16" s="598"/>
      <c r="T16" s="599"/>
      <c r="U16" s="600"/>
      <c r="V16" s="598"/>
      <c r="W16" s="598"/>
      <c r="X16" s="598"/>
      <c r="Y16" s="598"/>
      <c r="Z16" s="598"/>
      <c r="AA16" s="598"/>
      <c r="AB16" s="597"/>
      <c r="AC16" s="598"/>
      <c r="AD16" s="598"/>
      <c r="AE16" s="598"/>
      <c r="AF16" s="598"/>
      <c r="AG16" s="598"/>
      <c r="AH16" s="597"/>
      <c r="AI16" s="598"/>
      <c r="AJ16" s="598"/>
      <c r="AK16" s="598"/>
      <c r="AL16" s="598"/>
      <c r="AM16" s="598"/>
      <c r="AN16" s="597"/>
      <c r="AO16" s="598"/>
      <c r="AP16" s="598"/>
      <c r="AQ16" s="598"/>
      <c r="AR16" s="597"/>
      <c r="AS16" s="598"/>
      <c r="AT16" s="598"/>
      <c r="AU16" s="598"/>
      <c r="AV16" s="598"/>
      <c r="AW16" s="597"/>
      <c r="AX16" s="597"/>
      <c r="AY16" s="601"/>
      <c r="AZ16" s="155"/>
    </row>
    <row r="17" spans="1:52" s="122" customFormat="1" ht="168" customHeight="1">
      <c r="A17" s="121"/>
      <c r="B17" s="607" t="s">
        <v>125</v>
      </c>
      <c r="C17" s="608" t="s">
        <v>126</v>
      </c>
      <c r="D17" s="609"/>
      <c r="E17" s="596"/>
      <c r="F17" s="596"/>
      <c r="G17" s="596"/>
      <c r="H17" s="596"/>
      <c r="I17" s="596"/>
      <c r="J17" s="596"/>
      <c r="K17" s="597" t="str">
        <f t="shared" ref="K17:K19" si="67">T17</f>
        <v/>
      </c>
      <c r="L17" s="598">
        <f t="shared" ref="L17:L19" si="68">F17*10+G17</f>
        <v>0</v>
      </c>
      <c r="M17" s="598" t="b">
        <f t="shared" ref="M17:M19" si="69">OR(L17=31)</f>
        <v>0</v>
      </c>
      <c r="N17" s="598" t="b">
        <f t="shared" ref="N17:N19" si="70">OR(L17=21,L17=32)</f>
        <v>0</v>
      </c>
      <c r="O17" s="598" t="b">
        <f t="shared" ref="O17:O19" si="71">OR(L17=22,L17=33)</f>
        <v>0</v>
      </c>
      <c r="P17" s="598" t="b">
        <f t="shared" ref="P17:P19" si="72">OR(L17=11,L17=12)</f>
        <v>0</v>
      </c>
      <c r="Q17" s="598" t="b">
        <f t="shared" ref="Q17:Q19" si="73">OR(L17=23,L17=34)</f>
        <v>0</v>
      </c>
      <c r="R17" s="598" t="b">
        <f t="shared" ref="R17:R19" si="74">OR(L17=13,L17=14,L17=24)</f>
        <v>0</v>
      </c>
      <c r="S17" s="598" t="b">
        <f t="shared" ref="S17:S19" si="75">OR(L17=1,L17=2,L17=3,L17=4)</f>
        <v>0</v>
      </c>
      <c r="T17" s="599" t="str">
        <f>IF(COUNTA(F17:G17)&lt;2,"",(IF(M17=TRUE,$M$5,IF(N17=TRUE,$N$5,IF(O17=TRUE,$O$5,IF(P17=TRUE,$P$5,IF(Q17=TRUE,$Q$5,IF(R17=TRUE,$R$5,IF(S17=TRUE,$S$5,0)))))))))</f>
        <v/>
      </c>
      <c r="U17" s="600" t="str">
        <f t="shared" si="9"/>
        <v/>
      </c>
      <c r="V17" s="598" t="e">
        <f t="shared" si="10"/>
        <v>#VALUE!</v>
      </c>
      <c r="W17" s="598" t="e">
        <f t="shared" ref="W17:W19" si="76">OR(V17=61,V17=62,V17=63)</f>
        <v>#VALUE!</v>
      </c>
      <c r="X17" s="598" t="e">
        <f t="shared" ref="X17:X19" si="77">OR(V17=51,V17=52)</f>
        <v>#VALUE!</v>
      </c>
      <c r="Y17" s="598" t="e">
        <f t="shared" ref="Y17:Y19" si="78">OR(V17=31,V17=41,V17=42,V17=53)</f>
        <v>#VALUE!</v>
      </c>
      <c r="Z17" s="598" t="e">
        <f t="shared" ref="Z17:Z19" si="79">OR(V17=21,V17=32)</f>
        <v>#VALUE!</v>
      </c>
      <c r="AA17" s="598" t="e">
        <f t="shared" ref="AA17:AA19" si="80">AND(W17=FALSE,X17=FALSE,Y17=FALSE,Z17=FALSE)</f>
        <v>#VALUE!</v>
      </c>
      <c r="AB17" s="597" t="str">
        <f>IF(COUNTA(F17:G17:I17)&lt;3,"",(IF(W17=TRUE,$W$5,IF(X17=TRUE,$X$5,IF(Y17=TRUE,$Y$5,IF(Z17=TRUE,$Z$5,"Non"))))))</f>
        <v/>
      </c>
      <c r="AC17" s="598" t="e">
        <f t="shared" ref="AC17:AC19" si="81">OR(V17=61,V17=62,V17=51,V17=52)</f>
        <v>#VALUE!</v>
      </c>
      <c r="AD17" s="598" t="e">
        <f t="shared" ref="AD17:AD19" si="82">OR(V17=41,V17=42)</f>
        <v>#VALUE!</v>
      </c>
      <c r="AE17" s="598" t="e">
        <f t="shared" ref="AE17:AE19" si="83">OR(V17=31,V17=32,V17=63,V17=64,V17=53,V17=54,)</f>
        <v>#VALUE!</v>
      </c>
      <c r="AF17" s="598" t="e">
        <f t="shared" ref="AF17:AF19" si="84">OR(V17=21,V17=22,)</f>
        <v>#VALUE!</v>
      </c>
      <c r="AG17" s="598" t="e">
        <f t="shared" ref="AG17:AG19" si="85">OR(V17=11,V17=12,V17=13,V17=23,)</f>
        <v>#VALUE!</v>
      </c>
      <c r="AH17" s="597" t="str">
        <f>IF(COUNTA(F17:G17:I17)&lt;3,"",(IF(AC17=TRUE,$AC$5,IF(AD17=TRUE,$AD$5,IF(AE17=TRUE,$AE$5,IF(AF17=TRUE,$AF$5,IF(AG17=TRUE,$AG$5,"Aucune")))))))</f>
        <v/>
      </c>
      <c r="AI17" s="598" t="e">
        <f t="shared" ref="AI17:AI19" si="86">OR(V17=62,V17=52,V17=42)</f>
        <v>#VALUE!</v>
      </c>
      <c r="AJ17" s="598" t="e">
        <f t="shared" ref="AJ17:AJ19" si="87">OR(V17=63,V17=53,V17=43,V17=64,V17=54)</f>
        <v>#VALUE!</v>
      </c>
      <c r="AK17" s="598" t="e">
        <f t="shared" ref="AK17:AK19" si="88">OR(V17=61,V17=51,V17=41)</f>
        <v>#VALUE!</v>
      </c>
      <c r="AL17" s="598" t="e">
        <f t="shared" ref="AL17:AL19" si="89">OR(V17=44,V17=32,V17=33,V17=34)</f>
        <v>#VALUE!</v>
      </c>
      <c r="AM17" s="598" t="e">
        <f t="shared" ref="AM17:AM19" si="90">OR(V17=22,V17=23,V17=24,V17=12,V17=13,V17=14)</f>
        <v>#VALUE!</v>
      </c>
      <c r="AN17" s="597" t="str">
        <f>IF(COUNTA(F17:G17:I17)&lt;3,"",(IF(AI17=TRUE,$AI$5,IF(AJ17=TRUE,$AJ$5,IF(AK17=TRUE,$AK$5,IF(AL17=TRUE,$AL$5,IF(AM17=TRUE,$AM$5,"Aucune")))))))</f>
        <v/>
      </c>
      <c r="AO17" s="598" t="e">
        <f t="shared" ref="AO17:AO19" si="91">OR(V17=61,V17=62,V17=63,V17=51,V17=52,V17=53)</f>
        <v>#VALUE!</v>
      </c>
      <c r="AP17" s="598" t="e">
        <f t="shared" ref="AP17:AP19" si="92">OR(V17=41,V17=42,V17=43,V17=31,V17=32,V17=33)</f>
        <v>#VALUE!</v>
      </c>
      <c r="AQ17" s="598" t="e">
        <f t="shared" ref="AQ17:AQ19" si="93">OR(V17=21,V17=22,V17=23,V17=11,V17=12,V17=13)</f>
        <v>#VALUE!</v>
      </c>
      <c r="AR17" s="597" t="str">
        <f>IF(COUNTA(F17:G17:I17)&lt;3,"",(IF(AO17=TRUE,$AO$5,IF(AP17=TRUE,$AP$5,IF(AQ17=TRUE,$AQ$5,"Aucune action requise")))))</f>
        <v/>
      </c>
      <c r="AS17" s="598" t="e">
        <f t="shared" ref="AS17:AS19" si="94">OR(V17=61,V17=51,V17=41,V17=31,V17=21)</f>
        <v>#VALUE!</v>
      </c>
      <c r="AT17" s="598" t="e">
        <f t="shared" ref="AT17:AT19" si="95">OR(V17=62,V17=52,V17=42,V17=32,V17=22,V17=63,V17=53)</f>
        <v>#VALUE!</v>
      </c>
      <c r="AU17" s="598" t="e">
        <f t="shared" ref="AU17:AU19" si="96">OR(V17=43,V17=33,V17=23,V17=34,V17=24)</f>
        <v>#VALUE!</v>
      </c>
      <c r="AV17" s="598" t="e">
        <f t="shared" ref="AV17:AV19" si="97">OR(V17=64,V17=54,V17=44)</f>
        <v>#VALUE!</v>
      </c>
      <c r="AW17" s="597" t="str">
        <f>IF(COUNTA(F17:G17:I17)&lt;3,"",(IF(AS17=TRUE,$AS$5,IF(AT17=TRUE,$AT$5,IF(AU17=TRUE,$AU$5,IF(AV17=TRUE,$AV$5,"Aucun"))))))</f>
        <v/>
      </c>
      <c r="AX17" s="597"/>
      <c r="AY17" s="601"/>
      <c r="AZ17" s="155"/>
    </row>
    <row r="18" spans="1:52" s="122" customFormat="1" ht="114" customHeight="1">
      <c r="A18" s="121"/>
      <c r="B18" s="607" t="s">
        <v>127</v>
      </c>
      <c r="C18" s="608" t="s">
        <v>128</v>
      </c>
      <c r="D18" s="609"/>
      <c r="E18" s="596"/>
      <c r="F18" s="596"/>
      <c r="G18" s="596"/>
      <c r="H18" s="596"/>
      <c r="I18" s="596"/>
      <c r="J18" s="596"/>
      <c r="K18" s="597"/>
      <c r="L18" s="598"/>
      <c r="M18" s="598"/>
      <c r="N18" s="598"/>
      <c r="O18" s="598"/>
      <c r="P18" s="598"/>
      <c r="Q18" s="598"/>
      <c r="R18" s="598"/>
      <c r="S18" s="598"/>
      <c r="T18" s="599"/>
      <c r="U18" s="600"/>
      <c r="V18" s="598"/>
      <c r="W18" s="598"/>
      <c r="X18" s="598"/>
      <c r="Y18" s="598"/>
      <c r="Z18" s="598"/>
      <c r="AA18" s="598"/>
      <c r="AB18" s="597"/>
      <c r="AC18" s="598"/>
      <c r="AD18" s="598"/>
      <c r="AE18" s="598"/>
      <c r="AF18" s="598"/>
      <c r="AG18" s="598"/>
      <c r="AH18" s="597"/>
      <c r="AI18" s="598"/>
      <c r="AJ18" s="598"/>
      <c r="AK18" s="598"/>
      <c r="AL18" s="598"/>
      <c r="AM18" s="598"/>
      <c r="AN18" s="597"/>
      <c r="AO18" s="598"/>
      <c r="AP18" s="598"/>
      <c r="AQ18" s="598"/>
      <c r="AR18" s="597"/>
      <c r="AS18" s="598"/>
      <c r="AT18" s="598"/>
      <c r="AU18" s="598"/>
      <c r="AV18" s="598"/>
      <c r="AW18" s="597"/>
      <c r="AX18" s="597"/>
      <c r="AY18" s="601"/>
      <c r="AZ18" s="155"/>
    </row>
    <row r="19" spans="1:52" s="122" customFormat="1" ht="114" customHeight="1">
      <c r="A19" s="121"/>
      <c r="B19" s="127" t="s">
        <v>129</v>
      </c>
      <c r="C19" s="331" t="s">
        <v>130</v>
      </c>
      <c r="D19" s="583" t="s">
        <v>519</v>
      </c>
      <c r="E19" s="478"/>
      <c r="F19" s="41"/>
      <c r="G19" s="42"/>
      <c r="H19" s="479"/>
      <c r="I19" s="43"/>
      <c r="J19" s="43"/>
      <c r="K19" s="131" t="str">
        <f t="shared" si="67"/>
        <v/>
      </c>
      <c r="L19" s="132">
        <f t="shared" si="68"/>
        <v>0</v>
      </c>
      <c r="M19" s="132" t="b">
        <f t="shared" si="69"/>
        <v>0</v>
      </c>
      <c r="N19" s="132" t="b">
        <f t="shared" si="70"/>
        <v>0</v>
      </c>
      <c r="O19" s="132" t="b">
        <f t="shared" si="71"/>
        <v>0</v>
      </c>
      <c r="P19" s="132" t="b">
        <f t="shared" si="72"/>
        <v>0</v>
      </c>
      <c r="Q19" s="132" t="b">
        <f t="shared" si="73"/>
        <v>0</v>
      </c>
      <c r="R19" s="132" t="b">
        <f t="shared" si="74"/>
        <v>0</v>
      </c>
      <c r="S19" s="132" t="b">
        <f t="shared" si="75"/>
        <v>0</v>
      </c>
      <c r="T19" s="133" t="str">
        <f>IF(COUNTA(F19:G19)&lt;2,"",(IF(M19=TRUE,$M$5,IF(N19=TRUE,$N$5,IF(O19=TRUE,$O$5,IF(P19=TRUE,$P$5,IF(Q19=TRUE,$Q$5,IF(R19=TRUE,$R$5,IF(S19=TRUE,$S$5,0)))))))))</f>
        <v/>
      </c>
      <c r="U19" s="134" t="str">
        <f t="shared" si="9"/>
        <v/>
      </c>
      <c r="V19" s="135" t="e">
        <f t="shared" si="10"/>
        <v>#VALUE!</v>
      </c>
      <c r="W19" s="132" t="e">
        <f t="shared" si="76"/>
        <v>#VALUE!</v>
      </c>
      <c r="X19" s="132" t="e">
        <f t="shared" si="77"/>
        <v>#VALUE!</v>
      </c>
      <c r="Y19" s="132" t="e">
        <f t="shared" si="78"/>
        <v>#VALUE!</v>
      </c>
      <c r="Z19" s="132" t="e">
        <f t="shared" si="79"/>
        <v>#VALUE!</v>
      </c>
      <c r="AA19" s="132" t="e">
        <f t="shared" si="80"/>
        <v>#VALUE!</v>
      </c>
      <c r="AB19" s="86" t="str">
        <f>IF(COUNTA(F19:G19:I19)&lt;3,"",(IF(W19=TRUE,$W$5,IF(X19=TRUE,$X$5,IF(Y19=TRUE,$Y$5,IF(Z19=TRUE,$Z$5,"Non"))))))</f>
        <v/>
      </c>
      <c r="AC19" s="132" t="e">
        <f t="shared" si="81"/>
        <v>#VALUE!</v>
      </c>
      <c r="AD19" s="132" t="e">
        <f t="shared" si="82"/>
        <v>#VALUE!</v>
      </c>
      <c r="AE19" s="132" t="e">
        <f t="shared" si="83"/>
        <v>#VALUE!</v>
      </c>
      <c r="AF19" s="132" t="e">
        <f t="shared" si="84"/>
        <v>#VALUE!</v>
      </c>
      <c r="AG19" s="132" t="e">
        <f t="shared" si="85"/>
        <v>#VALUE!</v>
      </c>
      <c r="AH19" s="86" t="str">
        <f>IF(COUNTA(F19:G19:I19)&lt;3,"",(IF(AC19=TRUE,$AC$5,IF(AD19=TRUE,$AD$5,IF(AE19=TRUE,$AE$5,IF(AF19=TRUE,$AF$5,IF(AG19=TRUE,$AG$5,"Aucune")))))))</f>
        <v/>
      </c>
      <c r="AI19" s="132" t="e">
        <f t="shared" si="86"/>
        <v>#VALUE!</v>
      </c>
      <c r="AJ19" s="132" t="e">
        <f t="shared" si="87"/>
        <v>#VALUE!</v>
      </c>
      <c r="AK19" s="132" t="e">
        <f t="shared" si="88"/>
        <v>#VALUE!</v>
      </c>
      <c r="AL19" s="132" t="e">
        <f t="shared" si="89"/>
        <v>#VALUE!</v>
      </c>
      <c r="AM19" s="132" t="e">
        <f t="shared" si="90"/>
        <v>#VALUE!</v>
      </c>
      <c r="AN19" s="86" t="str">
        <f>IF(COUNTA(F19:G19:I19)&lt;3,"",(IF(AI19=TRUE,$AI$5,IF(AJ19=TRUE,$AJ$5,IF(AK19=TRUE,$AK$5,IF(AL19=TRUE,$AL$5,IF(AM19=TRUE,$AM$5,"Aucune")))))))</f>
        <v/>
      </c>
      <c r="AO19" s="132" t="e">
        <f t="shared" si="91"/>
        <v>#VALUE!</v>
      </c>
      <c r="AP19" s="132" t="e">
        <f t="shared" si="92"/>
        <v>#VALUE!</v>
      </c>
      <c r="AQ19" s="132" t="e">
        <f t="shared" si="93"/>
        <v>#VALUE!</v>
      </c>
      <c r="AR19" s="86" t="str">
        <f>IF(COUNTA(F19:G19:I19)&lt;3,"",(IF(AO19=TRUE,$AO$5,IF(AP19=TRUE,$AP$5,IF(AQ19=TRUE,$AQ$5,"Aucune action requise")))))</f>
        <v/>
      </c>
      <c r="AS19" s="132" t="e">
        <f t="shared" si="94"/>
        <v>#VALUE!</v>
      </c>
      <c r="AT19" s="132" t="e">
        <f t="shared" si="95"/>
        <v>#VALUE!</v>
      </c>
      <c r="AU19" s="132" t="e">
        <f t="shared" si="96"/>
        <v>#VALUE!</v>
      </c>
      <c r="AV19" s="132" t="e">
        <f t="shared" si="97"/>
        <v>#VALUE!</v>
      </c>
      <c r="AW19" s="86" t="str">
        <f>IF(COUNTA(F19:G19:I19)&lt;3,"",(IF(AS19=TRUE,$AS$5,IF(AT19=TRUE,$AT$5,IF(AU19=TRUE,$AU$5,IF(AV19=TRUE,$AV$5,"Aucun"))))))</f>
        <v/>
      </c>
      <c r="AX19" s="87"/>
      <c r="AY19" s="329"/>
      <c r="AZ19" s="328"/>
    </row>
    <row r="20" spans="1:52" ht="13">
      <c r="D20"/>
    </row>
    <row r="21" spans="1:52" ht="13">
      <c r="D21"/>
    </row>
    <row r="22" spans="1:52" ht="13">
      <c r="D22"/>
    </row>
    <row r="23" spans="1:52" ht="13">
      <c r="D23"/>
    </row>
  </sheetData>
  <mergeCells count="8">
    <mergeCell ref="B2:H2"/>
    <mergeCell ref="B6:AZ6"/>
    <mergeCell ref="B3:AZ3"/>
    <mergeCell ref="B4:C5"/>
    <mergeCell ref="E4:F4"/>
    <mergeCell ref="G4:H4"/>
    <mergeCell ref="I4:J4"/>
    <mergeCell ref="AY4:AZ4"/>
  </mergeCells>
  <conditionalFormatting sqref="A4 E7:E19 J7:J19">
    <cfRule type="expression" dxfId="1700" priority="328">
      <formula>FIND("Agir",B4)</formula>
    </cfRule>
    <cfRule type="expression" dxfId="1699" priority="329">
      <formula>FIND("Réagir",B4)</formula>
    </cfRule>
  </conditionalFormatting>
  <conditionalFormatting sqref="A4 J7:J19 E7:E19">
    <cfRule type="expression" dxfId="1698" priority="327" stopIfTrue="1">
      <formula>ISTEXT(A4)</formula>
    </cfRule>
  </conditionalFormatting>
  <conditionalFormatting sqref="A4">
    <cfRule type="expression" dxfId="1697" priority="326">
      <formula>FIND("Réagir",B4)</formula>
    </cfRule>
    <cfRule type="expression" dxfId="1696" priority="325">
      <formula>FIND("Agir",B4)</formula>
    </cfRule>
    <cfRule type="expression" dxfId="1695" priority="324" stopIfTrue="1">
      <formula>ISTEXT(A4)</formula>
    </cfRule>
    <cfRule type="expression" dxfId="1694" priority="323">
      <formula>FIND("Réagir",B4)</formula>
    </cfRule>
    <cfRule type="expression" dxfId="1693" priority="322">
      <formula>FIND("Agir",B4)</formula>
    </cfRule>
    <cfRule type="expression" dxfId="1692" priority="321" stopIfTrue="1">
      <formula>ISTEXT(A4)</formula>
    </cfRule>
  </conditionalFormatting>
  <conditionalFormatting sqref="E7:E16">
    <cfRule type="expression" dxfId="1691" priority="126">
      <formula>FIND("Conforter",G7)</formula>
    </cfRule>
    <cfRule type="expression" dxfId="1690" priority="125" stopIfTrue="1">
      <formula>ISTEXT(E7)</formula>
    </cfRule>
  </conditionalFormatting>
  <conditionalFormatting sqref="E7:E19">
    <cfRule type="expression" dxfId="1689" priority="256">
      <formula>FIND("Conforter",G7)</formula>
    </cfRule>
    <cfRule type="expression" dxfId="1688" priority="266">
      <formula>FIND("Conforter",G7)</formula>
    </cfRule>
    <cfRule type="expression" dxfId="1687" priority="265" stopIfTrue="1">
      <formula>ISTEXT(E7)</formula>
    </cfRule>
    <cfRule type="expression" dxfId="1686" priority="255" stopIfTrue="1">
      <formula>ISTEXT(E7)</formula>
    </cfRule>
  </conditionalFormatting>
  <conditionalFormatting sqref="G7:I19">
    <cfRule type="expression" dxfId="1685" priority="317">
      <formula>FIND("Conforter",J7)</formula>
    </cfRule>
    <cfRule type="expression" dxfId="1684" priority="316" stopIfTrue="1">
      <formula>ISTEXT(G7)</formula>
    </cfRule>
  </conditionalFormatting>
  <conditionalFormatting sqref="H7:I16 I17:I18">
    <cfRule type="expression" dxfId="1683" priority="128">
      <formula>FIND("Conforter",K7)</formula>
    </cfRule>
    <cfRule type="expression" dxfId="1682" priority="301">
      <formula>FIND("Conforter",K7)</formula>
    </cfRule>
  </conditionalFormatting>
  <conditionalFormatting sqref="H7:I19">
    <cfRule type="expression" dxfId="1681" priority="315">
      <formula>FIND("Réagir",J7)</formula>
    </cfRule>
    <cfRule type="expression" dxfId="1680" priority="314">
      <formula>FIND("Agir",J7)</formula>
    </cfRule>
    <cfRule type="expression" dxfId="1679" priority="313" stopIfTrue="1">
      <formula>ISTEXT(H7)</formula>
    </cfRule>
  </conditionalFormatting>
  <conditionalFormatting sqref="H17:I19">
    <cfRule type="expression" dxfId="1678" priority="291">
      <formula>FIND("Conforter",K17)</formula>
    </cfRule>
    <cfRule type="expression" dxfId="1677" priority="290" stopIfTrue="1">
      <formula>ISTEXT(H17)</formula>
    </cfRule>
  </conditionalFormatting>
  <conditionalFormatting sqref="H7:J16 I17:I18">
    <cfRule type="expression" dxfId="1676" priority="127" stopIfTrue="1">
      <formula>ISTEXT(H7)</formula>
    </cfRule>
  </conditionalFormatting>
  <conditionalFormatting sqref="H7:J16">
    <cfRule type="expression" dxfId="1675" priority="300" stopIfTrue="1">
      <formula>ISTEXT(H7)</formula>
    </cfRule>
  </conditionalFormatting>
  <conditionalFormatting sqref="I17:J18">
    <cfRule type="expression" dxfId="1674" priority="297" stopIfTrue="1">
      <formula>ISTEXT(I17)</formula>
    </cfRule>
  </conditionalFormatting>
  <conditionalFormatting sqref="J7:J16">
    <cfRule type="expression" dxfId="1673" priority="130">
      <formula>FIND("Agir",K7)</formula>
    </cfRule>
    <cfRule type="expression" dxfId="1672" priority="131">
      <formula>FIND("Réagir",K7)</formula>
    </cfRule>
    <cfRule type="expression" dxfId="1671" priority="303">
      <formula>FIND("Agir",K7)</formula>
    </cfRule>
    <cfRule type="expression" dxfId="1670" priority="304">
      <formula>FIND("Réagir",K7)</formula>
    </cfRule>
  </conditionalFormatting>
  <conditionalFormatting sqref="J17:J18">
    <cfRule type="expression" dxfId="1669" priority="298">
      <formula>FIND("Agir",K17)</formula>
    </cfRule>
    <cfRule type="expression" dxfId="1668" priority="299">
      <formula>FIND("Réagir",K17)</formula>
    </cfRule>
  </conditionalFormatting>
  <conditionalFormatting sqref="J19">
    <cfRule type="expression" dxfId="1667" priority="292" stopIfTrue="1">
      <formula>ISTEXT(J19)</formula>
    </cfRule>
    <cfRule type="expression" dxfId="1666" priority="293">
      <formula>FIND("Agir",K19)</formula>
    </cfRule>
    <cfRule type="expression" dxfId="1665" priority="294">
      <formula>FIND("Réagir",K19)</formula>
    </cfRule>
  </conditionalFormatting>
  <conditionalFormatting sqref="J5:K5 AB5 AH5 AN5 AR5 AW5:AZ5">
    <cfRule type="containsText" dxfId="1664" priority="44" stopIfTrue="1" operator="containsText" text="Première">
      <formula>NOT(ISERROR(SEARCH("Première",J5)))</formula>
    </cfRule>
    <cfRule type="containsText" dxfId="1663" priority="45" stopIfTrue="1" operator="containsText" text="Seconde">
      <formula>NOT(ISERROR(SEARCH("Seconde",J5)))</formula>
    </cfRule>
    <cfRule type="containsText" dxfId="1662" priority="46" stopIfTrue="1" operator="containsText" text="Terme">
      <formula>NOT(ISERROR(SEARCH("Terme",J5)))</formula>
    </cfRule>
  </conditionalFormatting>
  <conditionalFormatting sqref="J7:K11 J12:J15 J16:K19 AW7:AZ11 AX12:AZ15 AW16:AZ19 AN7:AN11 AR7:AR11 AN16:AN19 AR16:AR19 AH7:AH11 AH16:AH19 AB7:AB11 AB16:AB19">
    <cfRule type="containsText" dxfId="1661" priority="318" stopIfTrue="1" operator="containsText" text="Première">
      <formula>NOT(ISERROR(SEARCH("Première",J7)))</formula>
    </cfRule>
  </conditionalFormatting>
  <conditionalFormatting sqref="J7:K11 AB7:AB11 AH7:AH11 AN7:AN11 AR7:AR11 AW7:AZ11 J12:J15 AX12:AZ15 J16:K19 AB16:AB19 AH16:AH19 AN16:AN19 AR16:AR19 AW16:AZ19">
    <cfRule type="containsText" dxfId="1660" priority="319" stopIfTrue="1" operator="containsText" text="Seconde">
      <formula>NOT(ISERROR(SEARCH("Seconde",J7)))</formula>
    </cfRule>
    <cfRule type="containsText" dxfId="1659" priority="320" stopIfTrue="1" operator="containsText" text="Terme">
      <formula>NOT(ISERROR(SEARCH("Terme",J7)))</formula>
    </cfRule>
  </conditionalFormatting>
  <conditionalFormatting sqref="K7:K19">
    <cfRule type="containsText" dxfId="1658" priority="1" operator="containsText" text="Intervention prioritaire">
      <formula>NOT(ISERROR(SEARCH("Intervention prioritaire",K7)))</formula>
    </cfRule>
    <cfRule type="containsText" dxfId="1657" priority="8" stopIfTrue="1" operator="containsText" text="Non">
      <formula>NOT(ISERROR(SEARCH("Non",K7)))</formula>
    </cfRule>
    <cfRule type="containsText" dxfId="1656" priority="2" stopIfTrue="1" operator="containsText" text="Non pertinent">
      <formula>NOT(ISERROR(SEARCH("Non pertinent",K7)))</formula>
    </cfRule>
    <cfRule type="containsText" dxfId="1655" priority="3" stopIfTrue="1" operator="containsText" text="consolidation">
      <formula>NOT(ISERROR(SEARCH("consolidation",K7)))</formula>
    </cfRule>
    <cfRule type="containsText" dxfId="1654" priority="4" stopIfTrue="1" operator="containsText" text="Non Prioritaire">
      <formula>NOT(ISERROR(SEARCH("Non Prioritaire",K7)))</formula>
    </cfRule>
    <cfRule type="containsText" dxfId="1653" priority="5" stopIfTrue="1" operator="containsText" text="Urgent">
      <formula>NOT(ISERROR(SEARCH("Urgent",K7)))</formula>
    </cfRule>
    <cfRule type="containsText" dxfId="1652" priority="6" stopIfTrue="1" operator="containsText" text="moyen">
      <formula>NOT(ISERROR(SEARCH("moyen",K7)))</formula>
    </cfRule>
    <cfRule type="containsText" dxfId="1651" priority="7" stopIfTrue="1" operator="containsText" text="long">
      <formula>NOT(ISERROR(SEARCH("long",K7)))</formula>
    </cfRule>
  </conditionalFormatting>
  <conditionalFormatting sqref="K12:K15">
    <cfRule type="containsText" dxfId="1650" priority="11" stopIfTrue="1" operator="containsText" text="Terme">
      <formula>NOT(ISERROR(SEARCH("Terme",K12)))</formula>
    </cfRule>
    <cfRule type="containsText" dxfId="1649" priority="10" stopIfTrue="1" operator="containsText" text="Seconde">
      <formula>NOT(ISERROR(SEARCH("Seconde",K12)))</formula>
    </cfRule>
    <cfRule type="containsText" dxfId="1648" priority="9" stopIfTrue="1" operator="containsText" text="Première">
      <formula>NOT(ISERROR(SEARCH("Première",K12)))</formula>
    </cfRule>
  </conditionalFormatting>
  <conditionalFormatting sqref="AB7:AB19">
    <cfRule type="expression" dxfId="1647" priority="27" stopIfTrue="1">
      <formula>ISTEXT(AB7)</formula>
    </cfRule>
    <cfRule type="expression" dxfId="1646" priority="28">
      <formula>FIND("Agir",AW7)</formula>
    </cfRule>
    <cfRule type="expression" dxfId="1645" priority="29">
      <formula>FIND("Réagir",AW7)</formula>
    </cfRule>
  </conditionalFormatting>
  <conditionalFormatting sqref="AB12:AB15 AH12:AH15 AN12:AN15 AR12:AR15 AW12:AW15">
    <cfRule type="containsText" dxfId="1644" priority="23" stopIfTrue="1" operator="containsText" text="Terme">
      <formula>NOT(ISERROR(SEARCH("Terme",AB12)))</formula>
    </cfRule>
    <cfRule type="containsText" dxfId="1643" priority="22" stopIfTrue="1" operator="containsText" text="Seconde">
      <formula>NOT(ISERROR(SEARCH("Seconde",AB12)))</formula>
    </cfRule>
  </conditionalFormatting>
  <conditionalFormatting sqref="AH7:AH11 AH16:AH19">
    <cfRule type="expression" dxfId="1642" priority="203">
      <formula>FIND("Réagir",#REF!)</formula>
    </cfRule>
    <cfRule type="expression" dxfId="1641" priority="202">
      <formula>FIND("Agir",#REF!)</formula>
    </cfRule>
  </conditionalFormatting>
  <conditionalFormatting sqref="AH7:AH11 AN7:AN11 AR7:AR11 AW7:AW11 AH16:AH19 AN16:AN19 AR16:AR19 AW16:AW19">
    <cfRule type="expression" dxfId="1640" priority="212">
      <formula>FIND("Réagir",#REF!)</formula>
    </cfRule>
    <cfRule type="expression" dxfId="1639" priority="211">
      <formula>FIND("Agir",#REF!)</formula>
    </cfRule>
  </conditionalFormatting>
  <conditionalFormatting sqref="AH7:AH19 AN12:AN15 AR12:AR15 AW12:AW15">
    <cfRule type="expression" dxfId="1638" priority="15" stopIfTrue="1">
      <formula>ISTEXT(AH7)</formula>
    </cfRule>
  </conditionalFormatting>
  <conditionalFormatting sqref="AH12:AH15 AN12:AN15 AR12:AR15 AW12:AW15">
    <cfRule type="expression" dxfId="1637" priority="12" stopIfTrue="1">
      <formula>ISTEXT(AH12)</formula>
    </cfRule>
    <cfRule type="expression" dxfId="1636" priority="13">
      <formula>FIND("Agir",#REF!)</formula>
    </cfRule>
    <cfRule type="expression" dxfId="1635" priority="14">
      <formula>FIND("Réagir",#REF!)</formula>
    </cfRule>
    <cfRule type="expression" dxfId="1634" priority="16">
      <formula>FIND("Agir",#REF!)</formula>
    </cfRule>
    <cfRule type="expression" dxfId="1633" priority="17">
      <formula>FIND("Réagir",#REF!)</formula>
    </cfRule>
  </conditionalFormatting>
  <conditionalFormatting sqref="AN7:AN11 AR7:AR11 AW7:AW11 AN16:AN19 AR16:AR19 AW16:AW19 AH7:AH11 AH16:AH19">
    <cfRule type="expression" dxfId="1632" priority="210" stopIfTrue="1">
      <formula>ISTEXT(AH7)</formula>
    </cfRule>
  </conditionalFormatting>
  <conditionalFormatting sqref="AN7:AN11 AR7:AR11 AW7:AW11 AN16:AN19 AR16:AR19 AW16:AW19">
    <cfRule type="expression" dxfId="1631" priority="243">
      <formula>FIND("Agir",#REF!)</formula>
    </cfRule>
    <cfRule type="expression" dxfId="1630" priority="244">
      <formula>FIND("Réagir",#REF!)</formula>
    </cfRule>
  </conditionalFormatting>
  <conditionalFormatting sqref="AN7:AN19 AW7:AW19 AR12:AR15">
    <cfRule type="expression" dxfId="1629" priority="25">
      <formula>FIND("Agir",#REF!)</formula>
    </cfRule>
  </conditionalFormatting>
  <conditionalFormatting sqref="AN12:AN15 AR12:AR15 AW12:AW15">
    <cfRule type="expression" dxfId="1628" priority="26">
      <formula>FIND("Réagir",#REF!)</formula>
    </cfRule>
  </conditionalFormatting>
  <conditionalFormatting sqref="AR7:AR11 AR16">
    <cfRule type="expression" dxfId="1627" priority="123">
      <formula>FIND("Agir",AW7)</formula>
    </cfRule>
    <cfRule type="expression" dxfId="1626" priority="124">
      <formula>FIND("Réagir",AW7)</formula>
    </cfRule>
  </conditionalFormatting>
  <conditionalFormatting sqref="AR7:AR11 AR16:AR19 AN7:AN11 AW7:AW11 AN16:AN19 AW16:AW19">
    <cfRule type="expression" dxfId="1625" priority="242" stopIfTrue="1">
      <formula>ISTEXT(AN7)</formula>
    </cfRule>
  </conditionalFormatting>
  <conditionalFormatting sqref="AR7:AR11 AR16:AR19">
    <cfRule type="expression" dxfId="1624" priority="237" stopIfTrue="1">
      <formula>ISTEXT(AR7)</formula>
    </cfRule>
    <cfRule type="expression" dxfId="1623" priority="239">
      <formula>FIND("Réagir",AW7)</formula>
    </cfRule>
    <cfRule type="expression" dxfId="1622" priority="238">
      <formula>FIND("Agir",AW7)</formula>
    </cfRule>
  </conditionalFormatting>
  <conditionalFormatting sqref="AR7:AR11 AW7:AW11 AR16:AR19 AW16:AW19 AN7:AN11 AN16:AN19">
    <cfRule type="expression" dxfId="1621" priority="209">
      <formula>FIND("Réagir",#REF!)</formula>
    </cfRule>
  </conditionalFormatting>
  <conditionalFormatting sqref="AR7:AR11 AW7:AW11 AR16:AR19 AW16:AW19">
    <cfRule type="expression" dxfId="1620" priority="208">
      <formula>FIND("Agir",#REF!)</formula>
    </cfRule>
  </conditionalFormatting>
  <conditionalFormatting sqref="AR7:AR11">
    <cfRule type="expression" dxfId="1619" priority="233">
      <formula>FIND("Réagir",AW7)</formula>
    </cfRule>
    <cfRule type="expression" dxfId="1618" priority="232">
      <formula>FIND("Agir",AW7)</formula>
    </cfRule>
    <cfRule type="expression" dxfId="1617" priority="231" stopIfTrue="1">
      <formula>ISTEXT(AR7)</formula>
    </cfRule>
  </conditionalFormatting>
  <conditionalFormatting sqref="AR7:AR16 AN7:AN19 AW7:AZ19">
    <cfRule type="expression" dxfId="1616" priority="24" stopIfTrue="1">
      <formula>ISTEXT(AN7)</formula>
    </cfRule>
  </conditionalFormatting>
  <conditionalFormatting sqref="AR12:AR15 AH12:AH15 AN12:AN15 AW12:AW15 AB12:AB15">
    <cfRule type="containsText" dxfId="1615" priority="21" stopIfTrue="1" operator="containsText" text="Première">
      <formula>NOT(ISERROR(SEARCH("Première",AB12)))</formula>
    </cfRule>
  </conditionalFormatting>
  <conditionalFormatting sqref="AR12:AR15">
    <cfRule type="expression" dxfId="1614" priority="20">
      <formula>FIND("Réagir",AW12)</formula>
    </cfRule>
    <cfRule type="expression" dxfId="1613" priority="19">
      <formula>FIND("Agir",AW12)</formula>
    </cfRule>
    <cfRule type="expression" dxfId="1612" priority="18" stopIfTrue="1">
      <formula>ISTEXT(AR12)</formula>
    </cfRule>
  </conditionalFormatting>
  <conditionalFormatting sqref="AR16:AR19">
    <cfRule type="expression" dxfId="1611" priority="227">
      <formula>FIND("Réagir",AW16)</formula>
    </cfRule>
    <cfRule type="expression" dxfId="1610" priority="226">
      <formula>FIND("Agir",AW16)</formula>
    </cfRule>
    <cfRule type="expression" dxfId="1609" priority="225" stopIfTrue="1">
      <formula>ISTEXT(AR16)</formula>
    </cfRule>
  </conditionalFormatting>
  <conditionalFormatting sqref="AW7:AW11 AW16:AW19 AR7:AR11 AR16:AR19">
    <cfRule type="expression" dxfId="1608" priority="207" stopIfTrue="1">
      <formula>ISTEXT(AR7)</formula>
    </cfRule>
  </conditionalFormatting>
  <conditionalFormatting sqref="AW7:AW11 AW16:AW19">
    <cfRule type="expression" dxfId="1607" priority="206">
      <formula>FIND("Réagir",#REF!)</formula>
    </cfRule>
  </conditionalFormatting>
  <conditionalFormatting sqref="AX7:AX19">
    <cfRule type="expression" dxfId="1606" priority="200">
      <formula>FIND("Réagir",#REF!)</formula>
    </cfRule>
    <cfRule type="expression" dxfId="1605" priority="199">
      <formula>FIND("Agir",#REF!)</formula>
    </cfRule>
  </conditionalFormatting>
  <conditionalFormatting sqref="AX4:AY4">
    <cfRule type="containsText" dxfId="1604" priority="41" stopIfTrue="1" operator="containsText" text="Première">
      <formula>NOT(ISERROR(SEARCH("Première",AX4)))</formula>
    </cfRule>
    <cfRule type="containsText" dxfId="1603" priority="42" stopIfTrue="1" operator="containsText" text="Seconde">
      <formula>NOT(ISERROR(SEARCH("Seconde",AX4)))</formula>
    </cfRule>
    <cfRule type="containsText" dxfId="1602" priority="43" stopIfTrue="1" operator="containsText" text="Terme">
      <formula>NOT(ISERROR(SEARCH("Terme",AX4)))</formula>
    </cfRule>
  </conditionalFormatting>
  <conditionalFormatting sqref="AY7:AZ19">
    <cfRule type="expression" dxfId="1601" priority="247">
      <formula>FIND("Réagir",#REF!)</formula>
    </cfRule>
    <cfRule type="expression" dxfId="1600" priority="246">
      <formula>FIND("Agir",#REF!)</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G7:G19" xr:uid="{00000000-0002-0000-0400-000000000000}">
      <formula1>$N$1:$Q$1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F7:F19" xr:uid="{00000000-0002-0000-0400-000001000000}">
      <formula1>$M$1:$P$1</formula1>
    </dataValidation>
    <dataValidation type="list" allowBlank="1" showInputMessage="1" showErrorMessage="1" errorTitle="Valeur invalide" error="La valeur doit être contenue entre 1 et 4" promptTitle="Compétences" prompt="Valeur comprise entre 1 et 5_x000a_Les compétences pour cette cible sont : _x000a_1 - Secteur publique échelle nationale_x000a_2 - Secteur public à l’échelle locale._x000a_3 - Secteur public (nationale et locale)_x000a_4 - Partagée entre les secteurs public et privé_x000a_5. Secteur privé. " sqref="I7:I19" xr:uid="{51C1BF85-FCCC-4B3C-AD84-DBBD03C49DBD}">
      <formula1>$N$1:$R$1</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BA16"/>
  <sheetViews>
    <sheetView topLeftCell="C15" zoomScale="150" zoomScaleNormal="150" workbookViewId="0">
      <selection activeCell="E16" sqref="E16"/>
    </sheetView>
  </sheetViews>
  <sheetFormatPr baseColWidth="10" defaultColWidth="10.5" defaultRowHeight="12"/>
  <cols>
    <col min="1" max="1" width="1.5" style="100" customWidth="1"/>
    <col min="2" max="2" width="4.5" style="141" customWidth="1"/>
    <col min="3" max="4" width="83" style="142" customWidth="1"/>
    <col min="5" max="5" width="46" style="143" customWidth="1"/>
    <col min="6" max="6" width="9.83203125" style="100" customWidth="1"/>
    <col min="7" max="7" width="9.83203125" style="144" customWidth="1"/>
    <col min="8" max="8" width="46" style="143" customWidth="1"/>
    <col min="9" max="9" width="8.83203125" style="143" customWidth="1"/>
    <col min="10" max="10" width="45.5" style="143" customWidth="1"/>
    <col min="11" max="11" width="20.5" style="143" customWidth="1"/>
    <col min="12" max="27" width="5.5" style="100" hidden="1" customWidth="1"/>
    <col min="28" max="28" width="20.5" style="143" hidden="1" customWidth="1"/>
    <col min="29" max="33" width="10.5" style="100" hidden="1" customWidth="1"/>
    <col min="34" max="34" width="20.5" style="143" hidden="1" customWidth="1"/>
    <col min="35" max="39" width="10.5" style="100" hidden="1" customWidth="1"/>
    <col min="40" max="40" width="20.5" style="143" hidden="1" customWidth="1"/>
    <col min="41" max="43" width="10.5" style="100" hidden="1" customWidth="1"/>
    <col min="44" max="44" width="20.5" style="143" hidden="1" customWidth="1"/>
    <col min="45" max="48" width="10.5" style="100" hidden="1" customWidth="1"/>
    <col min="49" max="49" width="20.5" style="143" hidden="1" customWidth="1"/>
    <col min="50" max="51" width="45.5" style="143" customWidth="1"/>
    <col min="52" max="52" width="45.5" style="143" hidden="1" customWidth="1"/>
    <col min="53" max="16384" width="10.5" style="100"/>
  </cols>
  <sheetData>
    <row r="1" spans="1:53" s="95" customFormat="1" ht="14" thickBot="1">
      <c r="B1" s="96"/>
      <c r="C1" s="97"/>
      <c r="D1" s="97"/>
      <c r="E1" s="98"/>
      <c r="G1" s="99"/>
      <c r="H1" s="98"/>
      <c r="I1" s="98"/>
      <c r="J1" s="98"/>
      <c r="K1" s="98"/>
      <c r="M1" s="95">
        <v>0</v>
      </c>
      <c r="N1" s="95">
        <v>1</v>
      </c>
      <c r="O1" s="95">
        <v>2</v>
      </c>
      <c r="P1" s="95">
        <v>3</v>
      </c>
      <c r="Q1" s="95">
        <v>4</v>
      </c>
      <c r="R1" s="95">
        <v>5</v>
      </c>
      <c r="AB1" s="62"/>
      <c r="AH1" s="62"/>
      <c r="AN1" s="62"/>
      <c r="AR1" s="62"/>
      <c r="AW1" s="62"/>
      <c r="AX1" s="98"/>
      <c r="AY1" s="98"/>
      <c r="AZ1" s="98"/>
    </row>
    <row r="2" spans="1:53" s="95" customFormat="1" ht="60" customHeight="1" thickBot="1">
      <c r="B2" s="676" t="s">
        <v>131</v>
      </c>
      <c r="C2" s="677"/>
      <c r="D2" s="677"/>
      <c r="E2" s="677"/>
      <c r="F2" s="677"/>
      <c r="G2" s="677"/>
      <c r="H2" s="678"/>
      <c r="I2" s="98"/>
      <c r="J2" s="98"/>
      <c r="K2" s="98"/>
      <c r="AB2" s="98"/>
      <c r="AH2" s="98"/>
      <c r="AN2" s="98"/>
      <c r="AR2" s="98"/>
      <c r="AW2" s="98"/>
      <c r="AX2" s="98"/>
      <c r="AY2" s="98"/>
      <c r="AZ2" s="98"/>
    </row>
    <row r="3" spans="1:53" s="95" customFormat="1" ht="17" thickBot="1">
      <c r="B3" s="682"/>
      <c r="C3" s="683"/>
      <c r="D3" s="683"/>
      <c r="E3" s="683"/>
      <c r="F3" s="683"/>
      <c r="G3" s="683"/>
      <c r="H3" s="683"/>
      <c r="I3" s="683"/>
      <c r="J3" s="683"/>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4"/>
      <c r="AP3" s="684"/>
      <c r="AQ3" s="684"/>
      <c r="AR3" s="684"/>
      <c r="AS3" s="684"/>
      <c r="AT3" s="684"/>
      <c r="AU3" s="684"/>
      <c r="AV3" s="684"/>
      <c r="AW3" s="684"/>
      <c r="AX3" s="683"/>
      <c r="AY3" s="683"/>
      <c r="AZ3" s="685"/>
    </row>
    <row r="4" spans="1:53" ht="21.75" customHeight="1">
      <c r="A4" s="95"/>
      <c r="B4" s="686"/>
      <c r="C4" s="687"/>
      <c r="D4" s="396"/>
      <c r="E4" s="690" t="s">
        <v>46</v>
      </c>
      <c r="F4" s="691"/>
      <c r="G4" s="692" t="s">
        <v>47</v>
      </c>
      <c r="H4" s="693"/>
      <c r="I4" s="694" t="s">
        <v>48</v>
      </c>
      <c r="J4" s="695"/>
      <c r="K4" s="178" t="s">
        <v>49</v>
      </c>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6"/>
      <c r="AX4" s="187"/>
      <c r="AY4" s="696" t="s">
        <v>50</v>
      </c>
      <c r="AZ4" s="697"/>
    </row>
    <row r="5" spans="1:53" s="117" customFormat="1" ht="168" customHeight="1" thickBot="1">
      <c r="A5" s="101"/>
      <c r="B5" s="688"/>
      <c r="C5" s="689"/>
      <c r="D5" s="434" t="s">
        <v>93</v>
      </c>
      <c r="E5" s="102" t="s">
        <v>52</v>
      </c>
      <c r="F5" s="103" t="s">
        <v>46</v>
      </c>
      <c r="G5" s="104" t="s">
        <v>47</v>
      </c>
      <c r="H5" s="105" t="s">
        <v>53</v>
      </c>
      <c r="I5" s="106" t="s">
        <v>54</v>
      </c>
      <c r="J5" s="107" t="s">
        <v>55</v>
      </c>
      <c r="K5" s="108" t="s">
        <v>56</v>
      </c>
      <c r="L5" s="109" t="s">
        <v>57</v>
      </c>
      <c r="M5" s="63" t="s">
        <v>5</v>
      </c>
      <c r="N5" s="64" t="s">
        <v>17</v>
      </c>
      <c r="O5" s="65" t="s">
        <v>24</v>
      </c>
      <c r="P5" s="66" t="s">
        <v>31</v>
      </c>
      <c r="Q5" s="67" t="s">
        <v>36</v>
      </c>
      <c r="R5" s="68" t="s">
        <v>41</v>
      </c>
      <c r="S5" s="69" t="s">
        <v>44</v>
      </c>
      <c r="T5" s="110" t="s">
        <v>58</v>
      </c>
      <c r="U5" s="110" t="s">
        <v>59</v>
      </c>
      <c r="V5" s="110" t="s">
        <v>60</v>
      </c>
      <c r="W5" s="110" t="s">
        <v>7</v>
      </c>
      <c r="X5" s="110" t="s">
        <v>18</v>
      </c>
      <c r="Y5" s="110" t="s">
        <v>19</v>
      </c>
      <c r="Z5" s="110" t="s">
        <v>32</v>
      </c>
      <c r="AA5" s="110" t="s">
        <v>8</v>
      </c>
      <c r="AB5" s="111" t="s">
        <v>6</v>
      </c>
      <c r="AC5" s="112" t="s">
        <v>61</v>
      </c>
      <c r="AD5" s="112" t="s">
        <v>62</v>
      </c>
      <c r="AE5" s="112" t="s">
        <v>20</v>
      </c>
      <c r="AF5" s="112" t="s">
        <v>37</v>
      </c>
      <c r="AG5" s="112" t="s">
        <v>38</v>
      </c>
      <c r="AH5" s="111" t="s">
        <v>9</v>
      </c>
      <c r="AI5" s="112" t="s">
        <v>63</v>
      </c>
      <c r="AJ5" s="112" t="s">
        <v>64</v>
      </c>
      <c r="AK5" s="112" t="s">
        <v>65</v>
      </c>
      <c r="AL5" s="112" t="s">
        <v>66</v>
      </c>
      <c r="AM5" s="112" t="s">
        <v>67</v>
      </c>
      <c r="AN5" s="111" t="s">
        <v>68</v>
      </c>
      <c r="AO5" s="112" t="s">
        <v>69</v>
      </c>
      <c r="AP5" s="112" t="s">
        <v>70</v>
      </c>
      <c r="AQ5" s="112" t="s">
        <v>71</v>
      </c>
      <c r="AR5" s="111" t="s">
        <v>72</v>
      </c>
      <c r="AS5" s="112" t="s">
        <v>73</v>
      </c>
      <c r="AT5" s="112" t="s">
        <v>74</v>
      </c>
      <c r="AU5" s="112" t="s">
        <v>75</v>
      </c>
      <c r="AV5" s="112" t="s">
        <v>76</v>
      </c>
      <c r="AW5" s="113" t="s">
        <v>77</v>
      </c>
      <c r="AX5" s="114" t="s">
        <v>78</v>
      </c>
      <c r="AY5" s="115" t="s">
        <v>79</v>
      </c>
      <c r="AZ5" s="116" t="s">
        <v>80</v>
      </c>
    </row>
    <row r="6" spans="1:53" s="146" customFormat="1" ht="31.5" customHeight="1">
      <c r="A6" s="145"/>
      <c r="B6" s="699" t="s">
        <v>81</v>
      </c>
      <c r="C6" s="700"/>
      <c r="D6" s="700"/>
      <c r="E6" s="700"/>
      <c r="F6" s="700"/>
      <c r="G6" s="700"/>
      <c r="H6" s="700"/>
      <c r="I6" s="700"/>
      <c r="J6" s="700"/>
      <c r="K6" s="700"/>
      <c r="L6" s="700"/>
      <c r="M6" s="700"/>
      <c r="N6" s="700"/>
      <c r="O6" s="700"/>
      <c r="P6" s="700"/>
      <c r="Q6" s="700"/>
      <c r="R6" s="700"/>
      <c r="S6" s="700"/>
      <c r="T6" s="700"/>
      <c r="U6" s="700"/>
      <c r="V6" s="700"/>
      <c r="W6" s="700"/>
      <c r="X6" s="700"/>
      <c r="Y6" s="700"/>
      <c r="Z6" s="700"/>
      <c r="AA6" s="700"/>
      <c r="AB6" s="700"/>
      <c r="AC6" s="700"/>
      <c r="AD6" s="700"/>
      <c r="AE6" s="700"/>
      <c r="AF6" s="700"/>
      <c r="AG6" s="700"/>
      <c r="AH6" s="700"/>
      <c r="AI6" s="700"/>
      <c r="AJ6" s="700"/>
      <c r="AK6" s="700"/>
      <c r="AL6" s="700"/>
      <c r="AM6" s="700"/>
      <c r="AN6" s="700"/>
      <c r="AO6" s="700"/>
      <c r="AP6" s="700"/>
      <c r="AQ6" s="700"/>
      <c r="AR6" s="700"/>
      <c r="AS6" s="700"/>
      <c r="AT6" s="700"/>
      <c r="AU6" s="700"/>
      <c r="AV6" s="700"/>
      <c r="AW6" s="700"/>
      <c r="AX6" s="700"/>
      <c r="AY6" s="700"/>
      <c r="AZ6" s="701"/>
    </row>
    <row r="7" spans="1:53" s="122" customFormat="1" ht="114" customHeight="1">
      <c r="A7" s="121"/>
      <c r="B7" s="603">
        <v>4.0999999999999996</v>
      </c>
      <c r="C7" s="604" t="s">
        <v>132</v>
      </c>
      <c r="D7" s="605"/>
      <c r="E7" s="596"/>
      <c r="F7" s="596"/>
      <c r="G7" s="596"/>
      <c r="H7" s="596"/>
      <c r="I7" s="596"/>
      <c r="J7" s="596"/>
      <c r="K7" s="597" t="str">
        <f t="shared" ref="K7:K16" si="0">T7</f>
        <v/>
      </c>
      <c r="L7" s="598">
        <f t="shared" ref="L7" si="1">F7*10+G7</f>
        <v>0</v>
      </c>
      <c r="M7" s="598" t="b">
        <f t="shared" ref="M7" si="2">OR(L7=31)</f>
        <v>0</v>
      </c>
      <c r="N7" s="598" t="b">
        <f t="shared" ref="N7" si="3">OR(L7=21,L7=32)</f>
        <v>0</v>
      </c>
      <c r="O7" s="598" t="b">
        <f t="shared" ref="O7" si="4">OR(L7=22,L7=33)</f>
        <v>0</v>
      </c>
      <c r="P7" s="598" t="b">
        <f t="shared" ref="P7" si="5">OR(L7=11,L7=12)</f>
        <v>0</v>
      </c>
      <c r="Q7" s="598" t="b">
        <f t="shared" ref="Q7" si="6">OR(L7=23,L7=34)</f>
        <v>0</v>
      </c>
      <c r="R7" s="598" t="b">
        <f t="shared" ref="R7" si="7">OR(L7=13,L7=14,L7=24)</f>
        <v>0</v>
      </c>
      <c r="S7" s="598" t="b">
        <f t="shared" ref="S7" si="8">OR(L7=1,L7=2,L7=3,L7=4)</f>
        <v>0</v>
      </c>
      <c r="T7" s="599" t="str">
        <f t="shared" ref="T7" si="9">IF(COUNTA(F7:G7)&lt;2,"",(IF(M7=TRUE,$M$5,IF(N7=TRUE,$N$5,IF(O7=TRUE,$O$5,IF(P7=TRUE,$P$5,IF(Q7=TRUE,$Q$5,IF(R7=TRUE,$R$5,IF(S7=TRUE,$S$5,0)))))))))</f>
        <v/>
      </c>
      <c r="U7" s="600" t="str">
        <f t="shared" ref="U7" si="10">IF(COUNTA(F7:G7)&lt;2,"",(IF(M7=TRUE,6,IF(N7=TRUE,5,IF(O7=TRUE,4,IF(P7=TRUE,3,IF(Q7=TRUE,2,IF(R7=TRUE,1,IF(S7=TRUE,0,0)))))))))</f>
        <v/>
      </c>
      <c r="V7" s="598" t="e">
        <f t="shared" ref="V7" si="11">U7*10+I7</f>
        <v>#VALUE!</v>
      </c>
      <c r="W7" s="598" t="e">
        <f t="shared" ref="W7" si="12">OR(V7=61,V7=62,V7=63)</f>
        <v>#VALUE!</v>
      </c>
      <c r="X7" s="598" t="e">
        <f t="shared" ref="X7" si="13">OR(V7=51,V7=52)</f>
        <v>#VALUE!</v>
      </c>
      <c r="Y7" s="598" t="e">
        <f t="shared" ref="Y7" si="14">OR(V7=31,V7=41,V7=42,V7=53)</f>
        <v>#VALUE!</v>
      </c>
      <c r="Z7" s="598" t="e">
        <f t="shared" ref="Z7" si="15">OR(V7=21,V7=32)</f>
        <v>#VALUE!</v>
      </c>
      <c r="AA7" s="598" t="e">
        <f t="shared" ref="AA7" si="16">AND(W7=FALSE,X7=FALSE,Y7=FALSE,Z7=FALSE)</f>
        <v>#VALUE!</v>
      </c>
      <c r="AB7" s="597" t="str">
        <f>IF(COUNTA(F7:G7:I7)&lt;3,"",(IF(W7=TRUE,$W$5,IF(X7=TRUE,$X$5,IF(Y7=TRUE,$Y$5,IF(Z7=TRUE,$Z$5,"Non"))))))</f>
        <v/>
      </c>
      <c r="AC7" s="598" t="e">
        <f t="shared" ref="AC7" si="17">OR(V7=61,V7=62,V7=51,V7=52)</f>
        <v>#VALUE!</v>
      </c>
      <c r="AD7" s="598" t="e">
        <f t="shared" ref="AD7" si="18">OR(V7=41,V7=42)</f>
        <v>#VALUE!</v>
      </c>
      <c r="AE7" s="598" t="e">
        <f t="shared" ref="AE7" si="19">OR(V7=31,V7=32,V7=63,V7=64,V7=53,V7=54,)</f>
        <v>#VALUE!</v>
      </c>
      <c r="AF7" s="598" t="e">
        <f t="shared" ref="AF7" si="20">OR(V7=21,V7=22,)</f>
        <v>#VALUE!</v>
      </c>
      <c r="AG7" s="598" t="e">
        <f t="shared" ref="AG7" si="21">OR(V7=11,V7=12,V7=13,V7=23,)</f>
        <v>#VALUE!</v>
      </c>
      <c r="AH7" s="597" t="str">
        <f>IF(COUNTA(F7:G7:I7)&lt;3,"",(IF(AC7=TRUE,$AC$5,IF(AD7=TRUE,$AD$5,IF(AE7=TRUE,$AE$5,IF(AF7=TRUE,$AF$5,IF(AG7=TRUE,$AG$5,"Aucune")))))))</f>
        <v/>
      </c>
      <c r="AI7" s="598" t="e">
        <f t="shared" ref="AI7" si="22">OR(V7=62,V7=52,V7=42)</f>
        <v>#VALUE!</v>
      </c>
      <c r="AJ7" s="598" t="e">
        <f t="shared" ref="AJ7" si="23">OR(V7=63,V7=53,V7=43,V7=64,V7=54)</f>
        <v>#VALUE!</v>
      </c>
      <c r="AK7" s="598" t="e">
        <f t="shared" ref="AK7" si="24">OR(V7=61,V7=51,V7=41)</f>
        <v>#VALUE!</v>
      </c>
      <c r="AL7" s="598" t="e">
        <f t="shared" ref="AL7" si="25">OR(V7=44,V7=32,V7=33,V7=34)</f>
        <v>#VALUE!</v>
      </c>
      <c r="AM7" s="598" t="e">
        <f t="shared" ref="AM7" si="26">OR(V7=22,V7=23,V7=24,V7=12,V7=13,V7=14)</f>
        <v>#VALUE!</v>
      </c>
      <c r="AN7" s="597" t="str">
        <f>IF(COUNTA(F7:G7:I7)&lt;3,"",(IF(AI7=TRUE,$AI$5,IF(AJ7=TRUE,$AJ$5,IF(AK7=TRUE,$AK$5,IF(AL7=TRUE,$AL$5,IF(AM7=TRUE,$AM$5,"Aucune")))))))</f>
        <v/>
      </c>
      <c r="AO7" s="598" t="e">
        <f t="shared" ref="AO7" si="27">OR(V7=61,V7=62,V7=63,V7=51,V7=52,V7=53)</f>
        <v>#VALUE!</v>
      </c>
      <c r="AP7" s="598" t="e">
        <f t="shared" ref="AP7" si="28">OR(V7=41,V7=42,V7=43,V7=31,V7=32,V7=33)</f>
        <v>#VALUE!</v>
      </c>
      <c r="AQ7" s="598" t="e">
        <f t="shared" ref="AQ7" si="29">OR(V7=21,V7=22,V7=23,V7=11,V7=12,V7=13)</f>
        <v>#VALUE!</v>
      </c>
      <c r="AR7" s="597" t="str">
        <f>IF(COUNTA(F7:G7:I7)&lt;3,"",(IF(AO7=TRUE,$AO$5,IF(AP7=TRUE,$AP$5,IF(AQ7=TRUE,$AQ$5,"Aucune action requise")))))</f>
        <v/>
      </c>
      <c r="AS7" s="598" t="e">
        <f t="shared" ref="AS7" si="30">OR(V7=61,V7=51,V7=41,V7=31,V7=21)</f>
        <v>#VALUE!</v>
      </c>
      <c r="AT7" s="598" t="e">
        <f t="shared" ref="AT7" si="31">OR(V7=62,V7=52,V7=42,V7=32,V7=22,V7=63,V7=53)</f>
        <v>#VALUE!</v>
      </c>
      <c r="AU7" s="598" t="e">
        <f t="shared" ref="AU7" si="32">OR(V7=43,V7=33,V7=23,V7=34,V7=24)</f>
        <v>#VALUE!</v>
      </c>
      <c r="AV7" s="598" t="e">
        <f t="shared" ref="AV7" si="33">OR(V7=64,V7=54,V7=44)</f>
        <v>#VALUE!</v>
      </c>
      <c r="AW7" s="597" t="str">
        <f>IF(COUNTA(F7:G7:I7)&lt;3,"",(IF(AS7=TRUE,$AS$5,IF(AT7=TRUE,$AT$5,IF(AU7=TRUE,$AU$5,IF(AV7=TRUE,$AV$5,"Aucun"))))))</f>
        <v/>
      </c>
      <c r="AX7" s="597"/>
      <c r="AY7" s="601"/>
      <c r="AZ7" s="157"/>
    </row>
    <row r="8" spans="1:53" s="122" customFormat="1" ht="114" customHeight="1">
      <c r="A8" s="121"/>
      <c r="B8" s="603">
        <v>4.2</v>
      </c>
      <c r="C8" s="604" t="s">
        <v>133</v>
      </c>
      <c r="D8" s="605"/>
      <c r="E8" s="596"/>
      <c r="F8" s="596"/>
      <c r="G8" s="596"/>
      <c r="H8" s="596"/>
      <c r="I8" s="596"/>
      <c r="J8" s="596"/>
      <c r="K8" s="597" t="str">
        <f t="shared" si="0"/>
        <v/>
      </c>
      <c r="L8" s="598">
        <f t="shared" ref="L8:L16" si="34">F8*10+G8</f>
        <v>0</v>
      </c>
      <c r="M8" s="598" t="b">
        <f t="shared" ref="M8:M16" si="35">OR(L8=31)</f>
        <v>0</v>
      </c>
      <c r="N8" s="598" t="b">
        <f t="shared" ref="N8:N16" si="36">OR(L8=21,L8=32)</f>
        <v>0</v>
      </c>
      <c r="O8" s="598" t="b">
        <f t="shared" ref="O8:O16" si="37">OR(L8=22,L8=33)</f>
        <v>0</v>
      </c>
      <c r="P8" s="598" t="b">
        <f t="shared" ref="P8:P16" si="38">OR(L8=11,L8=12)</f>
        <v>0</v>
      </c>
      <c r="Q8" s="598" t="b">
        <f t="shared" ref="Q8:Q16" si="39">OR(L8=23,L8=34)</f>
        <v>0</v>
      </c>
      <c r="R8" s="598" t="b">
        <f t="shared" ref="R8:R16" si="40">OR(L8=13,L8=14,L8=24)</f>
        <v>0</v>
      </c>
      <c r="S8" s="598" t="b">
        <f t="shared" ref="S8:S16" si="41">OR(L8=1,L8=2,L8=3,L8=4)</f>
        <v>0</v>
      </c>
      <c r="T8" s="599" t="str">
        <f t="shared" ref="T8:T16" si="42">IF(COUNTA(F8:G8)&lt;2,"",(IF(M8=TRUE,$M$5,IF(N8=TRUE,$N$5,IF(O8=TRUE,$O$5,IF(P8=TRUE,$P$5,IF(Q8=TRUE,$Q$5,IF(R8=TRUE,$R$5,IF(S8=TRUE,$S$5,0)))))))))</f>
        <v/>
      </c>
      <c r="U8" s="600" t="str">
        <f t="shared" ref="U8:U16" si="43">IF(COUNTA(F8:G8)&lt;2,"",(IF(M8=TRUE,6,IF(N8=TRUE,5,IF(O8=TRUE,4,IF(P8=TRUE,3,IF(Q8=TRUE,2,IF(R8=TRUE,1,IF(S8=TRUE,0,0)))))))))</f>
        <v/>
      </c>
      <c r="V8" s="598" t="e">
        <f t="shared" ref="V8:V16" si="44">U8*10+I8</f>
        <v>#VALUE!</v>
      </c>
      <c r="W8" s="598" t="e">
        <f t="shared" ref="W8:W16" si="45">OR(V8=61,V8=62,V8=63)</f>
        <v>#VALUE!</v>
      </c>
      <c r="X8" s="598" t="e">
        <f t="shared" ref="X8:X16" si="46">OR(V8=51,V8=52)</f>
        <v>#VALUE!</v>
      </c>
      <c r="Y8" s="598" t="e">
        <f t="shared" ref="Y8:Y16" si="47">OR(V8=31,V8=41,V8=42,V8=53)</f>
        <v>#VALUE!</v>
      </c>
      <c r="Z8" s="598" t="e">
        <f t="shared" ref="Z8:Z16" si="48">OR(V8=21,V8=32)</f>
        <v>#VALUE!</v>
      </c>
      <c r="AA8" s="598" t="e">
        <f t="shared" ref="AA8:AA16" si="49">AND(W8=FALSE,X8=FALSE,Y8=FALSE,Z8=FALSE)</f>
        <v>#VALUE!</v>
      </c>
      <c r="AB8" s="597" t="str">
        <f>IF(COUNTA(F8:G8:I8)&lt;3,"",(IF(W8=TRUE,$W$5,IF(X8=TRUE,$X$5,IF(Y8=TRUE,$Y$5,IF(Z8=TRUE,$Z$5,"Non"))))))</f>
        <v/>
      </c>
      <c r="AC8" s="598" t="e">
        <f t="shared" ref="AC8:AC16" si="50">OR(V8=61,V8=62,V8=51,V8=52)</f>
        <v>#VALUE!</v>
      </c>
      <c r="AD8" s="598" t="e">
        <f t="shared" ref="AD8:AD16" si="51">OR(V8=41,V8=42)</f>
        <v>#VALUE!</v>
      </c>
      <c r="AE8" s="598" t="e">
        <f t="shared" ref="AE8:AE16" si="52">OR(V8=31,V8=32,V8=63,V8=64,V8=53,V8=54,)</f>
        <v>#VALUE!</v>
      </c>
      <c r="AF8" s="598" t="e">
        <f t="shared" ref="AF8:AF16" si="53">OR(V8=21,V8=22,)</f>
        <v>#VALUE!</v>
      </c>
      <c r="AG8" s="598" t="e">
        <f t="shared" ref="AG8:AG16" si="54">OR(V8=11,V8=12,V8=13,V8=23,)</f>
        <v>#VALUE!</v>
      </c>
      <c r="AH8" s="597" t="str">
        <f>IF(COUNTA(F8:G8:I8)&lt;3,"",(IF(AC8=TRUE,$AC$5,IF(AD8=TRUE,$AD$5,IF(AE8=TRUE,$AE$5,IF(AF8=TRUE,$AF$5,IF(AG8=TRUE,$AG$5,"Aucune")))))))</f>
        <v/>
      </c>
      <c r="AI8" s="598" t="e">
        <f t="shared" ref="AI8:AI16" si="55">OR(V8=62,V8=52,V8=42)</f>
        <v>#VALUE!</v>
      </c>
      <c r="AJ8" s="598" t="e">
        <f t="shared" ref="AJ8:AJ16" si="56">OR(V8=63,V8=53,V8=43,V8=64,V8=54)</f>
        <v>#VALUE!</v>
      </c>
      <c r="AK8" s="598" t="e">
        <f t="shared" ref="AK8:AK16" si="57">OR(V8=61,V8=51,V8=41)</f>
        <v>#VALUE!</v>
      </c>
      <c r="AL8" s="598" t="e">
        <f t="shared" ref="AL8:AL16" si="58">OR(V8=44,V8=32,V8=33,V8=34)</f>
        <v>#VALUE!</v>
      </c>
      <c r="AM8" s="598" t="e">
        <f t="shared" ref="AM8:AM16" si="59">OR(V8=22,V8=23,V8=24,V8=12,V8=13,V8=14)</f>
        <v>#VALUE!</v>
      </c>
      <c r="AN8" s="597" t="str">
        <f>IF(COUNTA(F8:G8:I8)&lt;3,"",(IF(AI8=TRUE,$AI$5,IF(AJ8=TRUE,$AJ$5,IF(AK8=TRUE,$AK$5,IF(AL8=TRUE,$AL$5,IF(AM8=TRUE,$AM$5,"Aucune")))))))</f>
        <v/>
      </c>
      <c r="AO8" s="598" t="e">
        <f t="shared" ref="AO8:AO16" si="60">OR(V8=61,V8=62,V8=63,V8=51,V8=52,V8=53)</f>
        <v>#VALUE!</v>
      </c>
      <c r="AP8" s="598" t="e">
        <f t="shared" ref="AP8:AP16" si="61">OR(V8=41,V8=42,V8=43,V8=31,V8=32,V8=33)</f>
        <v>#VALUE!</v>
      </c>
      <c r="AQ8" s="598" t="e">
        <f t="shared" ref="AQ8:AQ16" si="62">OR(V8=21,V8=22,V8=23,V8=11,V8=12,V8=13)</f>
        <v>#VALUE!</v>
      </c>
      <c r="AR8" s="597" t="str">
        <f>IF(COUNTA(F8:G8:I8)&lt;3,"",(IF(AO8=TRUE,$AO$5,IF(AP8=TRUE,$AP$5,IF(AQ8=TRUE,$AQ$5,"Aucune action requise")))))</f>
        <v/>
      </c>
      <c r="AS8" s="598" t="e">
        <f t="shared" ref="AS8:AS16" si="63">OR(V8=61,V8=51,V8=41,V8=31,V8=21)</f>
        <v>#VALUE!</v>
      </c>
      <c r="AT8" s="598" t="e">
        <f t="shared" ref="AT8:AT16" si="64">OR(V8=62,V8=52,V8=42,V8=32,V8=22,V8=63,V8=53)</f>
        <v>#VALUE!</v>
      </c>
      <c r="AU8" s="598" t="e">
        <f t="shared" ref="AU8:AU16" si="65">OR(V8=43,V8=33,V8=23,V8=34,V8=24)</f>
        <v>#VALUE!</v>
      </c>
      <c r="AV8" s="598" t="e">
        <f t="shared" ref="AV8:AV16" si="66">OR(V8=64,V8=54,V8=44)</f>
        <v>#VALUE!</v>
      </c>
      <c r="AW8" s="597" t="str">
        <f>IF(COUNTA(F8:G8:I8)&lt;3,"",(IF(AS8=TRUE,$AS$5,IF(AT8=TRUE,$AT$5,IF(AU8=TRUE,$AU$5,IF(AV8=TRUE,$AV$5,"Aucun"))))))</f>
        <v/>
      </c>
      <c r="AX8" s="597"/>
      <c r="AY8" s="601"/>
      <c r="AZ8" s="157"/>
    </row>
    <row r="9" spans="1:53" s="122" customFormat="1" ht="114" customHeight="1">
      <c r="A9" s="121"/>
      <c r="B9" s="436">
        <v>4.3</v>
      </c>
      <c r="C9" s="584" t="s">
        <v>134</v>
      </c>
      <c r="D9" s="584" t="s">
        <v>135</v>
      </c>
      <c r="E9" s="31"/>
      <c r="F9" s="31"/>
      <c r="G9" s="32"/>
      <c r="H9" s="32"/>
      <c r="I9" s="33"/>
      <c r="J9" s="33"/>
      <c r="K9" s="124" t="str">
        <f t="shared" si="0"/>
        <v/>
      </c>
      <c r="L9" s="280">
        <f t="shared" si="34"/>
        <v>0</v>
      </c>
      <c r="M9" s="280" t="b">
        <f t="shared" si="35"/>
        <v>0</v>
      </c>
      <c r="N9" s="280" t="b">
        <f t="shared" si="36"/>
        <v>0</v>
      </c>
      <c r="O9" s="280" t="b">
        <f t="shared" si="37"/>
        <v>0</v>
      </c>
      <c r="P9" s="280" t="b">
        <f t="shared" si="38"/>
        <v>0</v>
      </c>
      <c r="Q9" s="280" t="b">
        <f t="shared" si="39"/>
        <v>0</v>
      </c>
      <c r="R9" s="280" t="b">
        <f t="shared" si="40"/>
        <v>0</v>
      </c>
      <c r="S9" s="280" t="b">
        <f t="shared" si="41"/>
        <v>0</v>
      </c>
      <c r="T9" s="281" t="str">
        <f t="shared" si="42"/>
        <v/>
      </c>
      <c r="U9" s="282" t="str">
        <f t="shared" si="43"/>
        <v/>
      </c>
      <c r="V9" s="125" t="e">
        <f t="shared" si="44"/>
        <v>#VALUE!</v>
      </c>
      <c r="W9" s="280" t="e">
        <f t="shared" si="45"/>
        <v>#VALUE!</v>
      </c>
      <c r="X9" s="280" t="e">
        <f t="shared" si="46"/>
        <v>#VALUE!</v>
      </c>
      <c r="Y9" s="280" t="e">
        <f t="shared" si="47"/>
        <v>#VALUE!</v>
      </c>
      <c r="Z9" s="280" t="e">
        <f t="shared" si="48"/>
        <v>#VALUE!</v>
      </c>
      <c r="AA9" s="280" t="e">
        <f t="shared" si="49"/>
        <v>#VALUE!</v>
      </c>
      <c r="AB9" s="283" t="str">
        <f>IF(COUNTA(F9:G9:I9)&lt;3,"",(IF(W9=TRUE,$W$5,IF(X9=TRUE,$X$5,IF(Y9=TRUE,$Y$5,IF(Z9=TRUE,$Z$5,"Non"))))))</f>
        <v/>
      </c>
      <c r="AC9" s="280" t="e">
        <f t="shared" si="50"/>
        <v>#VALUE!</v>
      </c>
      <c r="AD9" s="280" t="e">
        <f t="shared" si="51"/>
        <v>#VALUE!</v>
      </c>
      <c r="AE9" s="280" t="e">
        <f t="shared" si="52"/>
        <v>#VALUE!</v>
      </c>
      <c r="AF9" s="280" t="e">
        <f t="shared" si="53"/>
        <v>#VALUE!</v>
      </c>
      <c r="AG9" s="280" t="e">
        <f t="shared" si="54"/>
        <v>#VALUE!</v>
      </c>
      <c r="AH9" s="283" t="str">
        <f>IF(COUNTA(F9:G9:I9)&lt;3,"",(IF(AC9=TRUE,$AC$5,IF(AD9=TRUE,$AD$5,IF(AE9=TRUE,$AE$5,IF(AF9=TRUE,$AF$5,IF(AG9=TRUE,$AG$5,"Aucune")))))))</f>
        <v/>
      </c>
      <c r="AI9" s="280" t="e">
        <f t="shared" si="55"/>
        <v>#VALUE!</v>
      </c>
      <c r="AJ9" s="280" t="e">
        <f t="shared" si="56"/>
        <v>#VALUE!</v>
      </c>
      <c r="AK9" s="280" t="e">
        <f t="shared" si="57"/>
        <v>#VALUE!</v>
      </c>
      <c r="AL9" s="280" t="e">
        <f t="shared" si="58"/>
        <v>#VALUE!</v>
      </c>
      <c r="AM9" s="280" t="e">
        <f t="shared" si="59"/>
        <v>#VALUE!</v>
      </c>
      <c r="AN9" s="283" t="str">
        <f>IF(COUNTA(F9:G9:I9)&lt;3,"",(IF(AI9=TRUE,$AI$5,IF(AJ9=TRUE,$AJ$5,IF(AK9=TRUE,$AK$5,IF(AL9=TRUE,$AL$5,IF(AM9=TRUE,$AM$5,"Aucune")))))))</f>
        <v/>
      </c>
      <c r="AO9" s="280" t="e">
        <f t="shared" si="60"/>
        <v>#VALUE!</v>
      </c>
      <c r="AP9" s="280" t="e">
        <f t="shared" si="61"/>
        <v>#VALUE!</v>
      </c>
      <c r="AQ9" s="280" t="e">
        <f t="shared" si="62"/>
        <v>#VALUE!</v>
      </c>
      <c r="AR9" s="283" t="str">
        <f>IF(COUNTA(F9:G9:I9)&lt;3,"",(IF(AO9=TRUE,$AO$5,IF(AP9=TRUE,$AP$5,IF(AQ9=TRUE,$AQ$5,"Aucune action requise")))))</f>
        <v/>
      </c>
      <c r="AS9" s="280" t="e">
        <f t="shared" si="63"/>
        <v>#VALUE!</v>
      </c>
      <c r="AT9" s="280" t="e">
        <f t="shared" si="64"/>
        <v>#VALUE!</v>
      </c>
      <c r="AU9" s="280" t="e">
        <f t="shared" si="65"/>
        <v>#VALUE!</v>
      </c>
      <c r="AV9" s="280" t="e">
        <f t="shared" si="66"/>
        <v>#VALUE!</v>
      </c>
      <c r="AW9" s="283" t="str">
        <f>IF(COUNTA(F9:G9:I9)&lt;3,"",(IF(AS9=TRUE,$AS$5,IF(AT9=TRUE,$AT$5,IF(AU9=TRUE,$AU$5,IF(AV9=TRUE,$AV$5,"Aucun"))))))</f>
        <v/>
      </c>
      <c r="AX9" s="80"/>
      <c r="AY9" s="473"/>
      <c r="AZ9" s="157"/>
    </row>
    <row r="10" spans="1:53" s="122" customFormat="1" ht="114" customHeight="1">
      <c r="A10" s="121"/>
      <c r="B10" s="436">
        <v>4.4000000000000004</v>
      </c>
      <c r="C10" s="584" t="s">
        <v>136</v>
      </c>
      <c r="D10" s="584" t="s">
        <v>137</v>
      </c>
      <c r="E10" s="508"/>
      <c r="F10" s="31"/>
      <c r="G10" s="32"/>
      <c r="H10" s="470"/>
      <c r="I10" s="33"/>
      <c r="J10" s="471"/>
      <c r="K10" s="124" t="str">
        <f t="shared" si="0"/>
        <v/>
      </c>
      <c r="L10" s="280">
        <f t="shared" si="34"/>
        <v>0</v>
      </c>
      <c r="M10" s="280" t="b">
        <f t="shared" si="35"/>
        <v>0</v>
      </c>
      <c r="N10" s="280" t="b">
        <f t="shared" si="36"/>
        <v>0</v>
      </c>
      <c r="O10" s="280" t="b">
        <f t="shared" si="37"/>
        <v>0</v>
      </c>
      <c r="P10" s="280" t="b">
        <f t="shared" si="38"/>
        <v>0</v>
      </c>
      <c r="Q10" s="280" t="b">
        <f t="shared" si="39"/>
        <v>0</v>
      </c>
      <c r="R10" s="280" t="b">
        <f t="shared" si="40"/>
        <v>0</v>
      </c>
      <c r="S10" s="280" t="b">
        <f t="shared" si="41"/>
        <v>0</v>
      </c>
      <c r="T10" s="281" t="str">
        <f t="shared" si="42"/>
        <v/>
      </c>
      <c r="U10" s="282" t="str">
        <f t="shared" si="43"/>
        <v/>
      </c>
      <c r="V10" s="125" t="e">
        <f t="shared" si="44"/>
        <v>#VALUE!</v>
      </c>
      <c r="W10" s="280" t="e">
        <f t="shared" si="45"/>
        <v>#VALUE!</v>
      </c>
      <c r="X10" s="280" t="e">
        <f t="shared" si="46"/>
        <v>#VALUE!</v>
      </c>
      <c r="Y10" s="280" t="e">
        <f t="shared" si="47"/>
        <v>#VALUE!</v>
      </c>
      <c r="Z10" s="280" t="e">
        <f t="shared" si="48"/>
        <v>#VALUE!</v>
      </c>
      <c r="AA10" s="280" t="e">
        <f t="shared" si="49"/>
        <v>#VALUE!</v>
      </c>
      <c r="AB10" s="283" t="str">
        <f>IF(COUNTA(F10:G10:I10)&lt;3,"",(IF(W10=TRUE,$W$5,IF(X10=TRUE,$X$5,IF(Y10=TRUE,$Y$5,IF(Z10=TRUE,$Z$5,"Non"))))))</f>
        <v/>
      </c>
      <c r="AC10" s="280" t="e">
        <f t="shared" si="50"/>
        <v>#VALUE!</v>
      </c>
      <c r="AD10" s="280" t="e">
        <f t="shared" si="51"/>
        <v>#VALUE!</v>
      </c>
      <c r="AE10" s="280" t="e">
        <f t="shared" si="52"/>
        <v>#VALUE!</v>
      </c>
      <c r="AF10" s="280" t="e">
        <f t="shared" si="53"/>
        <v>#VALUE!</v>
      </c>
      <c r="AG10" s="280" t="e">
        <f t="shared" si="54"/>
        <v>#VALUE!</v>
      </c>
      <c r="AH10" s="283" t="str">
        <f>IF(COUNTA(F10:G10:I10)&lt;3,"",(IF(AC10=TRUE,$AC$5,IF(AD10=TRUE,$AD$5,IF(AE10=TRUE,$AE$5,IF(AF10=TRUE,$AF$5,IF(AG10=TRUE,$AG$5,"Aucune")))))))</f>
        <v/>
      </c>
      <c r="AI10" s="280" t="e">
        <f t="shared" si="55"/>
        <v>#VALUE!</v>
      </c>
      <c r="AJ10" s="280" t="e">
        <f t="shared" si="56"/>
        <v>#VALUE!</v>
      </c>
      <c r="AK10" s="280" t="e">
        <f t="shared" si="57"/>
        <v>#VALUE!</v>
      </c>
      <c r="AL10" s="280" t="e">
        <f t="shared" si="58"/>
        <v>#VALUE!</v>
      </c>
      <c r="AM10" s="280" t="e">
        <f t="shared" si="59"/>
        <v>#VALUE!</v>
      </c>
      <c r="AN10" s="283" t="str">
        <f>IF(COUNTA(F10:G10:I10)&lt;3,"",(IF(AI10=TRUE,$AI$5,IF(AJ10=TRUE,$AJ$5,IF(AK10=TRUE,$AK$5,IF(AL10=TRUE,$AL$5,IF(AM10=TRUE,$AM$5,"Aucune")))))))</f>
        <v/>
      </c>
      <c r="AO10" s="280" t="e">
        <f t="shared" si="60"/>
        <v>#VALUE!</v>
      </c>
      <c r="AP10" s="280" t="e">
        <f t="shared" si="61"/>
        <v>#VALUE!</v>
      </c>
      <c r="AQ10" s="280" t="e">
        <f t="shared" si="62"/>
        <v>#VALUE!</v>
      </c>
      <c r="AR10" s="283" t="str">
        <f>IF(COUNTA(F10:G10:I10)&lt;3,"",(IF(AO10=TRUE,$AO$5,IF(AP10=TRUE,$AP$5,IF(AQ10=TRUE,$AQ$5,"Aucune action requise")))))</f>
        <v/>
      </c>
      <c r="AS10" s="280" t="e">
        <f t="shared" si="63"/>
        <v>#VALUE!</v>
      </c>
      <c r="AT10" s="280" t="e">
        <f t="shared" si="64"/>
        <v>#VALUE!</v>
      </c>
      <c r="AU10" s="280" t="e">
        <f t="shared" si="65"/>
        <v>#VALUE!</v>
      </c>
      <c r="AV10" s="280" t="e">
        <f t="shared" si="66"/>
        <v>#VALUE!</v>
      </c>
      <c r="AW10" s="283" t="str">
        <f>IF(COUNTA(F10:G10:I10)&lt;3,"",(IF(AS10=TRUE,$AS$5,IF(AT10=TRUE,$AT$5,IF(AU10=TRUE,$AU$5,IF(AV10=TRUE,$AV$5,"Aucun"))))))</f>
        <v/>
      </c>
      <c r="AX10" s="80"/>
      <c r="AY10" s="473"/>
      <c r="AZ10" s="157"/>
      <c r="BA10" s="566"/>
    </row>
    <row r="11" spans="1:53" s="122" customFormat="1" ht="114" customHeight="1">
      <c r="A11" s="121"/>
      <c r="B11" s="603">
        <v>4.5</v>
      </c>
      <c r="C11" s="604" t="s">
        <v>138</v>
      </c>
      <c r="D11" s="605"/>
      <c r="E11" s="596"/>
      <c r="F11" s="596"/>
      <c r="G11" s="596"/>
      <c r="H11" s="596"/>
      <c r="I11" s="596"/>
      <c r="J11" s="596"/>
      <c r="K11" s="597" t="str">
        <f t="shared" si="0"/>
        <v/>
      </c>
      <c r="L11" s="598">
        <f t="shared" si="34"/>
        <v>0</v>
      </c>
      <c r="M11" s="598" t="b">
        <f t="shared" si="35"/>
        <v>0</v>
      </c>
      <c r="N11" s="598" t="b">
        <f t="shared" si="36"/>
        <v>0</v>
      </c>
      <c r="O11" s="598" t="b">
        <f t="shared" si="37"/>
        <v>0</v>
      </c>
      <c r="P11" s="598" t="b">
        <f t="shared" si="38"/>
        <v>0</v>
      </c>
      <c r="Q11" s="598" t="b">
        <f t="shared" si="39"/>
        <v>0</v>
      </c>
      <c r="R11" s="598" t="b">
        <f t="shared" si="40"/>
        <v>0</v>
      </c>
      <c r="S11" s="598" t="b">
        <f t="shared" si="41"/>
        <v>0</v>
      </c>
      <c r="T11" s="599" t="str">
        <f t="shared" si="42"/>
        <v/>
      </c>
      <c r="U11" s="600" t="str">
        <f t="shared" si="43"/>
        <v/>
      </c>
      <c r="V11" s="598" t="e">
        <f>U11*10+I11</f>
        <v>#VALUE!</v>
      </c>
      <c r="W11" s="598" t="e">
        <f t="shared" si="45"/>
        <v>#VALUE!</v>
      </c>
      <c r="X11" s="598" t="e">
        <f t="shared" si="46"/>
        <v>#VALUE!</v>
      </c>
      <c r="Y11" s="598" t="e">
        <f t="shared" si="47"/>
        <v>#VALUE!</v>
      </c>
      <c r="Z11" s="598" t="e">
        <f t="shared" si="48"/>
        <v>#VALUE!</v>
      </c>
      <c r="AA11" s="598" t="e">
        <f t="shared" si="49"/>
        <v>#VALUE!</v>
      </c>
      <c r="AB11" s="597" t="str">
        <f>IF(COUNTA(F11:G11:I11)&lt;3,"",(IF(W11=TRUE,$W$5,IF(X11=TRUE,$X$5,IF(Y11=TRUE,$Y$5,IF(Z11=TRUE,$Z$5,"Non"))))))</f>
        <v/>
      </c>
      <c r="AC11" s="598" t="e">
        <f t="shared" si="50"/>
        <v>#VALUE!</v>
      </c>
      <c r="AD11" s="598" t="e">
        <f t="shared" si="51"/>
        <v>#VALUE!</v>
      </c>
      <c r="AE11" s="598" t="e">
        <f t="shared" si="52"/>
        <v>#VALUE!</v>
      </c>
      <c r="AF11" s="598" t="e">
        <f t="shared" si="53"/>
        <v>#VALUE!</v>
      </c>
      <c r="AG11" s="598" t="e">
        <f t="shared" si="54"/>
        <v>#VALUE!</v>
      </c>
      <c r="AH11" s="597" t="str">
        <f>IF(COUNTA(F11:G11:I11)&lt;3,"",(IF(AC11=TRUE,$AC$5,IF(AD11=TRUE,$AD$5,IF(AE11=TRUE,$AE$5,IF(AF11=TRUE,$AF$5,IF(AG11=TRUE,$AG$5,"Aucune")))))))</f>
        <v/>
      </c>
      <c r="AI11" s="598" t="e">
        <f t="shared" si="55"/>
        <v>#VALUE!</v>
      </c>
      <c r="AJ11" s="598" t="e">
        <f t="shared" si="56"/>
        <v>#VALUE!</v>
      </c>
      <c r="AK11" s="598" t="e">
        <f t="shared" si="57"/>
        <v>#VALUE!</v>
      </c>
      <c r="AL11" s="598" t="e">
        <f t="shared" si="58"/>
        <v>#VALUE!</v>
      </c>
      <c r="AM11" s="598" t="e">
        <f t="shared" si="59"/>
        <v>#VALUE!</v>
      </c>
      <c r="AN11" s="597" t="str">
        <f>IF(COUNTA(F11:G11:I11)&lt;3,"",(IF(AI11=TRUE,$AI$5,IF(AJ11=TRUE,$AJ$5,IF(AK11=TRUE,$AK$5,IF(AL11=TRUE,$AL$5,IF(AM11=TRUE,$AM$5,"Aucune")))))))</f>
        <v/>
      </c>
      <c r="AO11" s="598" t="e">
        <f t="shared" si="60"/>
        <v>#VALUE!</v>
      </c>
      <c r="AP11" s="598" t="e">
        <f t="shared" si="61"/>
        <v>#VALUE!</v>
      </c>
      <c r="AQ11" s="598" t="e">
        <f t="shared" si="62"/>
        <v>#VALUE!</v>
      </c>
      <c r="AR11" s="597" t="str">
        <f>IF(COUNTA(F11:G11:I11)&lt;3,"",(IF(AO11=TRUE,$AO$5,IF(AP11=TRUE,$AP$5,IF(AQ11=TRUE,$AQ$5,"Aucune action requise")))))</f>
        <v/>
      </c>
      <c r="AS11" s="598" t="e">
        <f t="shared" si="63"/>
        <v>#VALUE!</v>
      </c>
      <c r="AT11" s="598" t="e">
        <f t="shared" si="64"/>
        <v>#VALUE!</v>
      </c>
      <c r="AU11" s="598" t="e">
        <f t="shared" si="65"/>
        <v>#VALUE!</v>
      </c>
      <c r="AV11" s="598" t="e">
        <f t="shared" si="66"/>
        <v>#VALUE!</v>
      </c>
      <c r="AW11" s="597" t="str">
        <f>IF(COUNTA(F11:G11:I11)&lt;3,"",(IF(AS11=TRUE,$AS$5,IF(AT11=TRUE,$AT$5,IF(AU11=TRUE,$AU$5,IF(AV11=TRUE,$AV$5,"Aucun"))))))</f>
        <v/>
      </c>
      <c r="AX11" s="597"/>
      <c r="AY11" s="601"/>
      <c r="AZ11" s="157"/>
    </row>
    <row r="12" spans="1:53" s="122" customFormat="1" ht="114" customHeight="1">
      <c r="A12" s="121"/>
      <c r="B12" s="603">
        <v>4.5999999999999996</v>
      </c>
      <c r="C12" s="604" t="s">
        <v>139</v>
      </c>
      <c r="D12" s="605"/>
      <c r="E12" s="596"/>
      <c r="F12" s="596"/>
      <c r="G12" s="596"/>
      <c r="H12" s="596"/>
      <c r="I12" s="596"/>
      <c r="J12" s="596"/>
      <c r="K12" s="597" t="str">
        <f t="shared" si="0"/>
        <v/>
      </c>
      <c r="L12" s="598">
        <f t="shared" si="34"/>
        <v>0</v>
      </c>
      <c r="M12" s="598" t="b">
        <f t="shared" si="35"/>
        <v>0</v>
      </c>
      <c r="N12" s="598" t="b">
        <f t="shared" si="36"/>
        <v>0</v>
      </c>
      <c r="O12" s="598" t="b">
        <f t="shared" si="37"/>
        <v>0</v>
      </c>
      <c r="P12" s="598" t="b">
        <f t="shared" si="38"/>
        <v>0</v>
      </c>
      <c r="Q12" s="598" t="b">
        <f t="shared" si="39"/>
        <v>0</v>
      </c>
      <c r="R12" s="598" t="b">
        <f t="shared" si="40"/>
        <v>0</v>
      </c>
      <c r="S12" s="598" t="b">
        <f t="shared" si="41"/>
        <v>0</v>
      </c>
      <c r="T12" s="599" t="str">
        <f t="shared" si="42"/>
        <v/>
      </c>
      <c r="U12" s="600" t="str">
        <f t="shared" si="43"/>
        <v/>
      </c>
      <c r="V12" s="598" t="e">
        <f t="shared" si="44"/>
        <v>#VALUE!</v>
      </c>
      <c r="W12" s="598" t="e">
        <f t="shared" si="45"/>
        <v>#VALUE!</v>
      </c>
      <c r="X12" s="598" t="e">
        <f t="shared" si="46"/>
        <v>#VALUE!</v>
      </c>
      <c r="Y12" s="598" t="e">
        <f t="shared" si="47"/>
        <v>#VALUE!</v>
      </c>
      <c r="Z12" s="598" t="e">
        <f t="shared" si="48"/>
        <v>#VALUE!</v>
      </c>
      <c r="AA12" s="598" t="e">
        <f t="shared" si="49"/>
        <v>#VALUE!</v>
      </c>
      <c r="AB12" s="597" t="str">
        <f>IF(COUNTA(F12:G12:I12)&lt;3,"",(IF(W12=TRUE,$W$5,IF(X12=TRUE,$X$5,IF(Y12=TRUE,$Y$5,IF(Z12=TRUE,$Z$5,"Non"))))))</f>
        <v/>
      </c>
      <c r="AC12" s="598" t="e">
        <f t="shared" si="50"/>
        <v>#VALUE!</v>
      </c>
      <c r="AD12" s="598" t="e">
        <f t="shared" si="51"/>
        <v>#VALUE!</v>
      </c>
      <c r="AE12" s="598" t="e">
        <f t="shared" si="52"/>
        <v>#VALUE!</v>
      </c>
      <c r="AF12" s="598" t="e">
        <f t="shared" si="53"/>
        <v>#VALUE!</v>
      </c>
      <c r="AG12" s="598" t="e">
        <f t="shared" si="54"/>
        <v>#VALUE!</v>
      </c>
      <c r="AH12" s="597" t="str">
        <f>IF(COUNTA(F12:G12:I12)&lt;3,"",(IF(AC12=TRUE,$AC$5,IF(AD12=TRUE,$AD$5,IF(AE12=TRUE,$AE$5,IF(AF12=TRUE,$AF$5,IF(AG12=TRUE,$AG$5,"Aucune")))))))</f>
        <v/>
      </c>
      <c r="AI12" s="598" t="e">
        <f t="shared" si="55"/>
        <v>#VALUE!</v>
      </c>
      <c r="AJ12" s="598" t="e">
        <f t="shared" si="56"/>
        <v>#VALUE!</v>
      </c>
      <c r="AK12" s="598" t="e">
        <f t="shared" si="57"/>
        <v>#VALUE!</v>
      </c>
      <c r="AL12" s="598" t="e">
        <f t="shared" si="58"/>
        <v>#VALUE!</v>
      </c>
      <c r="AM12" s="598" t="e">
        <f t="shared" si="59"/>
        <v>#VALUE!</v>
      </c>
      <c r="AN12" s="597" t="str">
        <f>IF(COUNTA(F12:G12:I12)&lt;3,"",(IF(AI12=TRUE,$AI$5,IF(AJ12=TRUE,$AJ$5,IF(AK12=TRUE,$AK$5,IF(AL12=TRUE,$AL$5,IF(AM12=TRUE,$AM$5,"Aucune")))))))</f>
        <v/>
      </c>
      <c r="AO12" s="598" t="e">
        <f t="shared" si="60"/>
        <v>#VALUE!</v>
      </c>
      <c r="AP12" s="598" t="e">
        <f t="shared" si="61"/>
        <v>#VALUE!</v>
      </c>
      <c r="AQ12" s="598" t="e">
        <f t="shared" si="62"/>
        <v>#VALUE!</v>
      </c>
      <c r="AR12" s="597" t="str">
        <f>IF(COUNTA(F12:G12:I12)&lt;3,"",(IF(AO12=TRUE,$AO$5,IF(AP12=TRUE,$AP$5,IF(AQ12=TRUE,$AQ$5,"Aucune action requise")))))</f>
        <v/>
      </c>
      <c r="AS12" s="598" t="e">
        <f t="shared" si="63"/>
        <v>#VALUE!</v>
      </c>
      <c r="AT12" s="598" t="e">
        <f t="shared" si="64"/>
        <v>#VALUE!</v>
      </c>
      <c r="AU12" s="598" t="e">
        <f t="shared" si="65"/>
        <v>#VALUE!</v>
      </c>
      <c r="AV12" s="598" t="e">
        <f t="shared" si="66"/>
        <v>#VALUE!</v>
      </c>
      <c r="AW12" s="597" t="str">
        <f>IF(COUNTA(F12:G12:I12)&lt;3,"",(IF(AS12=TRUE,$AS$5,IF(AT12=TRUE,$AT$5,IF(AU12=TRUE,$AU$5,IF(AV12=TRUE,$AV$5,"Aucun"))))))</f>
        <v/>
      </c>
      <c r="AX12" s="597"/>
      <c r="AY12" s="601"/>
      <c r="AZ12" s="157"/>
    </row>
    <row r="13" spans="1:53" s="122" customFormat="1" ht="114" customHeight="1">
      <c r="A13" s="121"/>
      <c r="B13" s="436">
        <v>4.7</v>
      </c>
      <c r="C13" s="584" t="s">
        <v>140</v>
      </c>
      <c r="D13" s="584" t="s">
        <v>520</v>
      </c>
      <c r="E13" s="508"/>
      <c r="F13" s="31"/>
      <c r="G13" s="32"/>
      <c r="H13" s="470"/>
      <c r="I13" s="33"/>
      <c r="J13" s="471"/>
      <c r="K13" s="124" t="str">
        <f t="shared" si="0"/>
        <v/>
      </c>
      <c r="L13" s="280">
        <f t="shared" si="34"/>
        <v>0</v>
      </c>
      <c r="M13" s="280" t="b">
        <f t="shared" si="35"/>
        <v>0</v>
      </c>
      <c r="N13" s="280" t="b">
        <f t="shared" si="36"/>
        <v>0</v>
      </c>
      <c r="O13" s="280" t="b">
        <f t="shared" si="37"/>
        <v>0</v>
      </c>
      <c r="P13" s="280" t="b">
        <f t="shared" si="38"/>
        <v>0</v>
      </c>
      <c r="Q13" s="280" t="b">
        <f t="shared" si="39"/>
        <v>0</v>
      </c>
      <c r="R13" s="280" t="b">
        <f t="shared" si="40"/>
        <v>0</v>
      </c>
      <c r="S13" s="280" t="b">
        <f t="shared" si="41"/>
        <v>0</v>
      </c>
      <c r="T13" s="281" t="str">
        <f t="shared" si="42"/>
        <v/>
      </c>
      <c r="U13" s="282" t="str">
        <f t="shared" si="43"/>
        <v/>
      </c>
      <c r="V13" s="125" t="e">
        <f t="shared" si="44"/>
        <v>#VALUE!</v>
      </c>
      <c r="W13" s="280" t="e">
        <f t="shared" si="45"/>
        <v>#VALUE!</v>
      </c>
      <c r="X13" s="280" t="e">
        <f t="shared" si="46"/>
        <v>#VALUE!</v>
      </c>
      <c r="Y13" s="280" t="e">
        <f t="shared" si="47"/>
        <v>#VALUE!</v>
      </c>
      <c r="Z13" s="280" t="e">
        <f t="shared" si="48"/>
        <v>#VALUE!</v>
      </c>
      <c r="AA13" s="280" t="e">
        <f t="shared" si="49"/>
        <v>#VALUE!</v>
      </c>
      <c r="AB13" s="283" t="str">
        <f>IF(COUNTA(F13:G13:I13)&lt;3,"",(IF(W13=TRUE,$W$5,IF(X13=TRUE,$X$5,IF(Y13=TRUE,$Y$5,IF(Z13=TRUE,$Z$5,"Non"))))))</f>
        <v/>
      </c>
      <c r="AC13" s="280" t="e">
        <f t="shared" si="50"/>
        <v>#VALUE!</v>
      </c>
      <c r="AD13" s="280" t="e">
        <f t="shared" si="51"/>
        <v>#VALUE!</v>
      </c>
      <c r="AE13" s="280" t="e">
        <f t="shared" si="52"/>
        <v>#VALUE!</v>
      </c>
      <c r="AF13" s="280" t="e">
        <f t="shared" si="53"/>
        <v>#VALUE!</v>
      </c>
      <c r="AG13" s="280" t="e">
        <f t="shared" si="54"/>
        <v>#VALUE!</v>
      </c>
      <c r="AH13" s="283" t="str">
        <f>IF(COUNTA(F13:G13:I13)&lt;3,"",(IF(AC13=TRUE,$AC$5,IF(AD13=TRUE,$AD$5,IF(AE13=TRUE,$AE$5,IF(AF13=TRUE,$AF$5,IF(AG13=TRUE,$AG$5,"Aucune")))))))</f>
        <v/>
      </c>
      <c r="AI13" s="280" t="e">
        <f t="shared" si="55"/>
        <v>#VALUE!</v>
      </c>
      <c r="AJ13" s="280" t="e">
        <f t="shared" si="56"/>
        <v>#VALUE!</v>
      </c>
      <c r="AK13" s="280" t="e">
        <f t="shared" si="57"/>
        <v>#VALUE!</v>
      </c>
      <c r="AL13" s="280" t="e">
        <f t="shared" si="58"/>
        <v>#VALUE!</v>
      </c>
      <c r="AM13" s="280" t="e">
        <f t="shared" si="59"/>
        <v>#VALUE!</v>
      </c>
      <c r="AN13" s="283" t="str">
        <f>IF(COUNTA(F13:G13:I13)&lt;3,"",(IF(AI13=TRUE,$AI$5,IF(AJ13=TRUE,$AJ$5,IF(AK13=TRUE,$AK$5,IF(AL13=TRUE,$AL$5,IF(AM13=TRUE,$AM$5,"Aucune")))))))</f>
        <v/>
      </c>
      <c r="AO13" s="280" t="e">
        <f t="shared" si="60"/>
        <v>#VALUE!</v>
      </c>
      <c r="AP13" s="280" t="e">
        <f t="shared" si="61"/>
        <v>#VALUE!</v>
      </c>
      <c r="AQ13" s="280" t="e">
        <f t="shared" si="62"/>
        <v>#VALUE!</v>
      </c>
      <c r="AR13" s="283" t="str">
        <f>IF(COUNTA(F13:G13:I13)&lt;3,"",(IF(AO13=TRUE,$AO$5,IF(AP13=TRUE,$AP$5,IF(AQ13=TRUE,$AQ$5,"Aucune action requise")))))</f>
        <v/>
      </c>
      <c r="AS13" s="280" t="e">
        <f t="shared" si="63"/>
        <v>#VALUE!</v>
      </c>
      <c r="AT13" s="280" t="e">
        <f t="shared" si="64"/>
        <v>#VALUE!</v>
      </c>
      <c r="AU13" s="280" t="e">
        <f t="shared" si="65"/>
        <v>#VALUE!</v>
      </c>
      <c r="AV13" s="280" t="e">
        <f t="shared" si="66"/>
        <v>#VALUE!</v>
      </c>
      <c r="AW13" s="283" t="str">
        <f>IF(COUNTA(F13:G13:I13)&lt;3,"",(IF(AS13=TRUE,$AS$5,IF(AT13=TRUE,$AT$5,IF(AU13=TRUE,$AU$5,IF(AV13=TRUE,$AV$5,"Aucun"))))))</f>
        <v/>
      </c>
      <c r="AX13" s="527"/>
      <c r="AY13" s="473"/>
      <c r="AZ13" s="157"/>
    </row>
    <row r="14" spans="1:53" s="122" customFormat="1" ht="114" customHeight="1">
      <c r="A14" s="121"/>
      <c r="B14" s="439" t="s">
        <v>141</v>
      </c>
      <c r="C14" s="584" t="s">
        <v>142</v>
      </c>
      <c r="D14" s="585"/>
      <c r="E14" s="31"/>
      <c r="F14" s="31"/>
      <c r="G14" s="32"/>
      <c r="H14" s="32"/>
      <c r="I14" s="33"/>
      <c r="J14" s="33"/>
      <c r="K14" s="124" t="str">
        <f t="shared" si="0"/>
        <v/>
      </c>
      <c r="L14" s="280">
        <f t="shared" si="34"/>
        <v>0</v>
      </c>
      <c r="M14" s="280" t="b">
        <f t="shared" si="35"/>
        <v>0</v>
      </c>
      <c r="N14" s="280" t="b">
        <f t="shared" si="36"/>
        <v>0</v>
      </c>
      <c r="O14" s="280" t="b">
        <f t="shared" si="37"/>
        <v>0</v>
      </c>
      <c r="P14" s="280" t="b">
        <f t="shared" si="38"/>
        <v>0</v>
      </c>
      <c r="Q14" s="280" t="b">
        <f t="shared" si="39"/>
        <v>0</v>
      </c>
      <c r="R14" s="280" t="b">
        <f t="shared" si="40"/>
        <v>0</v>
      </c>
      <c r="S14" s="280" t="b">
        <f t="shared" si="41"/>
        <v>0</v>
      </c>
      <c r="T14" s="281" t="str">
        <f t="shared" si="42"/>
        <v/>
      </c>
      <c r="U14" s="282" t="str">
        <f t="shared" si="43"/>
        <v/>
      </c>
      <c r="V14" s="125" t="e">
        <f t="shared" si="44"/>
        <v>#VALUE!</v>
      </c>
      <c r="W14" s="280" t="e">
        <f t="shared" si="45"/>
        <v>#VALUE!</v>
      </c>
      <c r="X14" s="280" t="e">
        <f t="shared" si="46"/>
        <v>#VALUE!</v>
      </c>
      <c r="Y14" s="280" t="e">
        <f t="shared" si="47"/>
        <v>#VALUE!</v>
      </c>
      <c r="Z14" s="280" t="e">
        <f t="shared" si="48"/>
        <v>#VALUE!</v>
      </c>
      <c r="AA14" s="280" t="e">
        <f t="shared" si="49"/>
        <v>#VALUE!</v>
      </c>
      <c r="AB14" s="283" t="str">
        <f>IF(COUNTA(F14:G14:I14)&lt;3,"",(IF(W14=TRUE,$W$5,IF(X14=TRUE,$X$5,IF(Y14=TRUE,$Y$5,IF(Z14=TRUE,$Z$5,"Non"))))))</f>
        <v/>
      </c>
      <c r="AC14" s="280" t="e">
        <f t="shared" si="50"/>
        <v>#VALUE!</v>
      </c>
      <c r="AD14" s="280" t="e">
        <f t="shared" si="51"/>
        <v>#VALUE!</v>
      </c>
      <c r="AE14" s="280" t="e">
        <f t="shared" si="52"/>
        <v>#VALUE!</v>
      </c>
      <c r="AF14" s="280" t="e">
        <f t="shared" si="53"/>
        <v>#VALUE!</v>
      </c>
      <c r="AG14" s="280" t="e">
        <f t="shared" si="54"/>
        <v>#VALUE!</v>
      </c>
      <c r="AH14" s="283" t="str">
        <f>IF(COUNTA(F14:G14:I14)&lt;3,"",(IF(AC14=TRUE,$AC$5,IF(AD14=TRUE,$AD$5,IF(AE14=TRUE,$AE$5,IF(AF14=TRUE,$AF$5,IF(AG14=TRUE,$AG$5,"Aucune")))))))</f>
        <v/>
      </c>
      <c r="AI14" s="280" t="e">
        <f t="shared" si="55"/>
        <v>#VALUE!</v>
      </c>
      <c r="AJ14" s="280" t="e">
        <f t="shared" si="56"/>
        <v>#VALUE!</v>
      </c>
      <c r="AK14" s="280" t="e">
        <f t="shared" si="57"/>
        <v>#VALUE!</v>
      </c>
      <c r="AL14" s="280" t="e">
        <f t="shared" si="58"/>
        <v>#VALUE!</v>
      </c>
      <c r="AM14" s="280" t="e">
        <f t="shared" si="59"/>
        <v>#VALUE!</v>
      </c>
      <c r="AN14" s="283" t="str">
        <f>IF(COUNTA(F14:G14:I14)&lt;3,"",(IF(AI14=TRUE,$AI$5,IF(AJ14=TRUE,$AJ$5,IF(AK14=TRUE,$AK$5,IF(AL14=TRUE,$AL$5,IF(AM14=TRUE,$AM$5,"Aucune")))))))</f>
        <v/>
      </c>
      <c r="AO14" s="280" t="e">
        <f t="shared" si="60"/>
        <v>#VALUE!</v>
      </c>
      <c r="AP14" s="280" t="e">
        <f t="shared" si="61"/>
        <v>#VALUE!</v>
      </c>
      <c r="AQ14" s="280" t="e">
        <f t="shared" si="62"/>
        <v>#VALUE!</v>
      </c>
      <c r="AR14" s="283" t="str">
        <f>IF(COUNTA(F14:G14:I14)&lt;3,"",(IF(AO14=TRUE,$AO$5,IF(AP14=TRUE,$AP$5,IF(AQ14=TRUE,$AQ$5,"Aucune action requise")))))</f>
        <v/>
      </c>
      <c r="AS14" s="280" t="e">
        <f t="shared" si="63"/>
        <v>#VALUE!</v>
      </c>
      <c r="AT14" s="280" t="e">
        <f t="shared" si="64"/>
        <v>#VALUE!</v>
      </c>
      <c r="AU14" s="280" t="e">
        <f t="shared" si="65"/>
        <v>#VALUE!</v>
      </c>
      <c r="AV14" s="280" t="e">
        <f t="shared" si="66"/>
        <v>#VALUE!</v>
      </c>
      <c r="AW14" s="283" t="str">
        <f>IF(COUNTA(F14:G14:I14)&lt;3,"",(IF(AS14=TRUE,$AS$5,IF(AT14=TRUE,$AT$5,IF(AU14=TRUE,$AU$5,IF(AV14=TRUE,$AV$5,"Aucun"))))))</f>
        <v/>
      </c>
      <c r="AX14" s="80"/>
      <c r="AY14" s="36"/>
      <c r="AZ14" s="157"/>
    </row>
    <row r="15" spans="1:53" s="122" customFormat="1" ht="114" customHeight="1">
      <c r="A15" s="121"/>
      <c r="B15" s="439" t="s">
        <v>143</v>
      </c>
      <c r="C15" s="584" t="s">
        <v>144</v>
      </c>
      <c r="D15" s="584" t="s">
        <v>145</v>
      </c>
      <c r="E15" s="31"/>
      <c r="F15" s="31"/>
      <c r="G15" s="32"/>
      <c r="H15" s="32"/>
      <c r="I15" s="33"/>
      <c r="J15" s="33"/>
      <c r="K15" s="124" t="str">
        <f t="shared" si="0"/>
        <v/>
      </c>
      <c r="L15" s="280">
        <f t="shared" si="34"/>
        <v>0</v>
      </c>
      <c r="M15" s="280" t="b">
        <f t="shared" si="35"/>
        <v>0</v>
      </c>
      <c r="N15" s="280" t="b">
        <f t="shared" si="36"/>
        <v>0</v>
      </c>
      <c r="O15" s="280" t="b">
        <f t="shared" si="37"/>
        <v>0</v>
      </c>
      <c r="P15" s="280" t="b">
        <f t="shared" si="38"/>
        <v>0</v>
      </c>
      <c r="Q15" s="280" t="b">
        <f t="shared" si="39"/>
        <v>0</v>
      </c>
      <c r="R15" s="280" t="b">
        <f t="shared" si="40"/>
        <v>0</v>
      </c>
      <c r="S15" s="280" t="b">
        <f t="shared" si="41"/>
        <v>0</v>
      </c>
      <c r="T15" s="281" t="str">
        <f t="shared" si="42"/>
        <v/>
      </c>
      <c r="U15" s="282" t="str">
        <f t="shared" si="43"/>
        <v/>
      </c>
      <c r="V15" s="125" t="e">
        <f t="shared" si="44"/>
        <v>#VALUE!</v>
      </c>
      <c r="W15" s="280" t="e">
        <f t="shared" si="45"/>
        <v>#VALUE!</v>
      </c>
      <c r="X15" s="280" t="e">
        <f t="shared" si="46"/>
        <v>#VALUE!</v>
      </c>
      <c r="Y15" s="280" t="e">
        <f t="shared" si="47"/>
        <v>#VALUE!</v>
      </c>
      <c r="Z15" s="280" t="e">
        <f t="shared" si="48"/>
        <v>#VALUE!</v>
      </c>
      <c r="AA15" s="280" t="e">
        <f t="shared" si="49"/>
        <v>#VALUE!</v>
      </c>
      <c r="AB15" s="283" t="str">
        <f>IF(COUNTA(F15:G15:I15)&lt;3,"",(IF(W15=TRUE,$W$5,IF(X15=TRUE,$X$5,IF(Y15=TRUE,$Y$5,IF(Z15=TRUE,$Z$5,"Non"))))))</f>
        <v/>
      </c>
      <c r="AC15" s="280" t="e">
        <f t="shared" si="50"/>
        <v>#VALUE!</v>
      </c>
      <c r="AD15" s="280" t="e">
        <f t="shared" si="51"/>
        <v>#VALUE!</v>
      </c>
      <c r="AE15" s="280" t="e">
        <f t="shared" si="52"/>
        <v>#VALUE!</v>
      </c>
      <c r="AF15" s="280" t="e">
        <f t="shared" si="53"/>
        <v>#VALUE!</v>
      </c>
      <c r="AG15" s="280" t="e">
        <f t="shared" si="54"/>
        <v>#VALUE!</v>
      </c>
      <c r="AH15" s="283" t="str">
        <f>IF(COUNTA(F15:G15:I15)&lt;3,"",(IF(AC15=TRUE,$AC$5,IF(AD15=TRUE,$AD$5,IF(AE15=TRUE,$AE$5,IF(AF15=TRUE,$AF$5,IF(AG15=TRUE,$AG$5,"Aucune")))))))</f>
        <v/>
      </c>
      <c r="AI15" s="280" t="e">
        <f t="shared" si="55"/>
        <v>#VALUE!</v>
      </c>
      <c r="AJ15" s="280" t="e">
        <f t="shared" si="56"/>
        <v>#VALUE!</v>
      </c>
      <c r="AK15" s="280" t="e">
        <f t="shared" si="57"/>
        <v>#VALUE!</v>
      </c>
      <c r="AL15" s="280" t="e">
        <f t="shared" si="58"/>
        <v>#VALUE!</v>
      </c>
      <c r="AM15" s="280" t="e">
        <f t="shared" si="59"/>
        <v>#VALUE!</v>
      </c>
      <c r="AN15" s="283" t="str">
        <f>IF(COUNTA(F15:G15:I15)&lt;3,"",(IF(AI15=TRUE,$AI$5,IF(AJ15=TRUE,$AJ$5,IF(AK15=TRUE,$AK$5,IF(AL15=TRUE,$AL$5,IF(AM15=TRUE,$AM$5,"Aucune")))))))</f>
        <v/>
      </c>
      <c r="AO15" s="280" t="e">
        <f t="shared" si="60"/>
        <v>#VALUE!</v>
      </c>
      <c r="AP15" s="280" t="e">
        <f t="shared" si="61"/>
        <v>#VALUE!</v>
      </c>
      <c r="AQ15" s="280" t="e">
        <f t="shared" si="62"/>
        <v>#VALUE!</v>
      </c>
      <c r="AR15" s="283" t="str">
        <f>IF(COUNTA(F15:G15:I15)&lt;3,"",(IF(AO15=TRUE,$AO$5,IF(AP15=TRUE,$AP$5,IF(AQ15=TRUE,$AQ$5,"Aucune action requise")))))</f>
        <v/>
      </c>
      <c r="AS15" s="280" t="e">
        <f t="shared" si="63"/>
        <v>#VALUE!</v>
      </c>
      <c r="AT15" s="280" t="e">
        <f t="shared" si="64"/>
        <v>#VALUE!</v>
      </c>
      <c r="AU15" s="280" t="e">
        <f t="shared" si="65"/>
        <v>#VALUE!</v>
      </c>
      <c r="AV15" s="280" t="e">
        <f t="shared" si="66"/>
        <v>#VALUE!</v>
      </c>
      <c r="AW15" s="283" t="str">
        <f>IF(COUNTA(F15:G15:I15)&lt;3,"",(IF(AS15=TRUE,$AS$5,IF(AT15=TRUE,$AT$5,IF(AU15=TRUE,$AU$5,IF(AV15=TRUE,$AV$5,"Aucun"))))))</f>
        <v/>
      </c>
      <c r="AX15" s="80"/>
      <c r="AY15" s="36"/>
      <c r="AZ15" s="157"/>
    </row>
    <row r="16" spans="1:53" s="122" customFormat="1" ht="114" customHeight="1">
      <c r="A16" s="121"/>
      <c r="B16" s="611" t="s">
        <v>146</v>
      </c>
      <c r="C16" s="604" t="s">
        <v>147</v>
      </c>
      <c r="D16" s="605"/>
      <c r="E16" s="596"/>
      <c r="F16" s="596"/>
      <c r="G16" s="596"/>
      <c r="H16" s="596"/>
      <c r="I16" s="596"/>
      <c r="J16" s="596"/>
      <c r="K16" s="597" t="str">
        <f t="shared" si="0"/>
        <v/>
      </c>
      <c r="L16" s="598">
        <f t="shared" si="34"/>
        <v>0</v>
      </c>
      <c r="M16" s="598" t="b">
        <f t="shared" si="35"/>
        <v>0</v>
      </c>
      <c r="N16" s="598" t="b">
        <f t="shared" si="36"/>
        <v>0</v>
      </c>
      <c r="O16" s="598" t="b">
        <f t="shared" si="37"/>
        <v>0</v>
      </c>
      <c r="P16" s="598" t="b">
        <f t="shared" si="38"/>
        <v>0</v>
      </c>
      <c r="Q16" s="598" t="b">
        <f t="shared" si="39"/>
        <v>0</v>
      </c>
      <c r="R16" s="598" t="b">
        <f t="shared" si="40"/>
        <v>0</v>
      </c>
      <c r="S16" s="598" t="b">
        <f t="shared" si="41"/>
        <v>0</v>
      </c>
      <c r="T16" s="599" t="str">
        <f t="shared" si="42"/>
        <v/>
      </c>
      <c r="U16" s="600" t="str">
        <f t="shared" si="43"/>
        <v/>
      </c>
      <c r="V16" s="598" t="e">
        <f t="shared" si="44"/>
        <v>#VALUE!</v>
      </c>
      <c r="W16" s="598" t="e">
        <f t="shared" si="45"/>
        <v>#VALUE!</v>
      </c>
      <c r="X16" s="598" t="e">
        <f t="shared" si="46"/>
        <v>#VALUE!</v>
      </c>
      <c r="Y16" s="598" t="e">
        <f t="shared" si="47"/>
        <v>#VALUE!</v>
      </c>
      <c r="Z16" s="598" t="e">
        <f t="shared" si="48"/>
        <v>#VALUE!</v>
      </c>
      <c r="AA16" s="598" t="e">
        <f t="shared" si="49"/>
        <v>#VALUE!</v>
      </c>
      <c r="AB16" s="597" t="str">
        <f>IF(COUNTA(F16:G16:I16)&lt;3,"",(IF(W16=TRUE,$W$5,IF(X16=TRUE,$X$5,IF(Y16=TRUE,$Y$5,IF(Z16=TRUE,$Z$5,"Non"))))))</f>
        <v/>
      </c>
      <c r="AC16" s="598" t="e">
        <f t="shared" si="50"/>
        <v>#VALUE!</v>
      </c>
      <c r="AD16" s="598" t="e">
        <f t="shared" si="51"/>
        <v>#VALUE!</v>
      </c>
      <c r="AE16" s="598" t="e">
        <f t="shared" si="52"/>
        <v>#VALUE!</v>
      </c>
      <c r="AF16" s="598" t="e">
        <f t="shared" si="53"/>
        <v>#VALUE!</v>
      </c>
      <c r="AG16" s="598" t="e">
        <f t="shared" si="54"/>
        <v>#VALUE!</v>
      </c>
      <c r="AH16" s="597" t="str">
        <f>IF(COUNTA(F16:G16:I16)&lt;3,"",(IF(AC16=TRUE,$AC$5,IF(AD16=TRUE,$AD$5,IF(AE16=TRUE,$AE$5,IF(AF16=TRUE,$AF$5,IF(AG16=TRUE,$AG$5,"Aucune")))))))</f>
        <v/>
      </c>
      <c r="AI16" s="598" t="e">
        <f t="shared" si="55"/>
        <v>#VALUE!</v>
      </c>
      <c r="AJ16" s="598" t="e">
        <f t="shared" si="56"/>
        <v>#VALUE!</v>
      </c>
      <c r="AK16" s="598" t="e">
        <f t="shared" si="57"/>
        <v>#VALUE!</v>
      </c>
      <c r="AL16" s="598" t="e">
        <f t="shared" si="58"/>
        <v>#VALUE!</v>
      </c>
      <c r="AM16" s="598" t="e">
        <f t="shared" si="59"/>
        <v>#VALUE!</v>
      </c>
      <c r="AN16" s="597" t="str">
        <f>IF(COUNTA(F16:G16:I16)&lt;3,"",(IF(AI16=TRUE,$AI$5,IF(AJ16=TRUE,$AJ$5,IF(AK16=TRUE,$AK$5,IF(AL16=TRUE,$AL$5,IF(AM16=TRUE,$AM$5,"Aucune")))))))</f>
        <v/>
      </c>
      <c r="AO16" s="598" t="e">
        <f t="shared" si="60"/>
        <v>#VALUE!</v>
      </c>
      <c r="AP16" s="598" t="e">
        <f t="shared" si="61"/>
        <v>#VALUE!</v>
      </c>
      <c r="AQ16" s="598" t="e">
        <f t="shared" si="62"/>
        <v>#VALUE!</v>
      </c>
      <c r="AR16" s="597" t="str">
        <f>IF(COUNTA(F16:G16:I16)&lt;3,"",(IF(AO16=TRUE,$AO$5,IF(AP16=TRUE,$AP$5,IF(AQ16=TRUE,$AQ$5,"Aucune action requise")))))</f>
        <v/>
      </c>
      <c r="AS16" s="598" t="e">
        <f t="shared" si="63"/>
        <v>#VALUE!</v>
      </c>
      <c r="AT16" s="598" t="e">
        <f t="shared" si="64"/>
        <v>#VALUE!</v>
      </c>
      <c r="AU16" s="598" t="e">
        <f t="shared" si="65"/>
        <v>#VALUE!</v>
      </c>
      <c r="AV16" s="598" t="e">
        <f t="shared" si="66"/>
        <v>#VALUE!</v>
      </c>
      <c r="AW16" s="597" t="str">
        <f>IF(COUNTA(F16:G16:I16)&lt;3,"",(IF(AS16=TRUE,$AS$5,IF(AT16=TRUE,$AT$5,IF(AU16=TRUE,$AU$5,IF(AV16=TRUE,$AV$5,"Aucun"))))))</f>
        <v/>
      </c>
      <c r="AX16" s="597"/>
      <c r="AY16" s="601"/>
      <c r="AZ16" s="157"/>
    </row>
  </sheetData>
  <mergeCells count="8">
    <mergeCell ref="B2:H2"/>
    <mergeCell ref="B6:AZ6"/>
    <mergeCell ref="B3:AZ3"/>
    <mergeCell ref="B4:C5"/>
    <mergeCell ref="E4:F4"/>
    <mergeCell ref="G4:H4"/>
    <mergeCell ref="I4:J4"/>
    <mergeCell ref="AY4:AZ4"/>
  </mergeCells>
  <conditionalFormatting sqref="A4 E7:E16 J7:J16">
    <cfRule type="expression" dxfId="1599" priority="397">
      <formula>FIND("Réagir",B4)</formula>
    </cfRule>
    <cfRule type="expression" dxfId="1598" priority="396">
      <formula>FIND("Agir",B4)</formula>
    </cfRule>
  </conditionalFormatting>
  <conditionalFormatting sqref="A4 E7:E16">
    <cfRule type="expression" dxfId="1597" priority="395" stopIfTrue="1">
      <formula>ISTEXT(A4)</formula>
    </cfRule>
  </conditionalFormatting>
  <conditionalFormatting sqref="A4">
    <cfRule type="expression" dxfId="1596" priority="394">
      <formula>FIND("Réagir",B4)</formula>
    </cfRule>
    <cfRule type="expression" dxfId="1595" priority="393">
      <formula>FIND("Agir",B4)</formula>
    </cfRule>
    <cfRule type="expression" dxfId="1594" priority="392" stopIfTrue="1">
      <formula>ISTEXT(A4)</formula>
    </cfRule>
    <cfRule type="expression" dxfId="1593" priority="391">
      <formula>FIND("Réagir",B4)</formula>
    </cfRule>
    <cfRule type="expression" dxfId="1592" priority="390">
      <formula>FIND("Agir",B4)</formula>
    </cfRule>
    <cfRule type="expression" dxfId="1591" priority="389" stopIfTrue="1">
      <formula>ISTEXT(A4)</formula>
    </cfRule>
  </conditionalFormatting>
  <conditionalFormatting sqref="E7:E16">
    <cfRule type="expression" dxfId="1590" priority="329" stopIfTrue="1">
      <formula>ISTEXT(E7)</formula>
    </cfRule>
    <cfRule type="expression" dxfId="1589" priority="334">
      <formula>FIND("Conforter",G7)</formula>
    </cfRule>
    <cfRule type="expression" dxfId="1588" priority="333" stopIfTrue="1">
      <formula>ISTEXT(E7)</formula>
    </cfRule>
    <cfRule type="expression" dxfId="1587" priority="330">
      <formula>FIND("Conforter",G7)</formula>
    </cfRule>
  </conditionalFormatting>
  <conditionalFormatting sqref="G7:I16">
    <cfRule type="expression" dxfId="1586" priority="385">
      <formula>FIND("Conforter",J7)</formula>
    </cfRule>
  </conditionalFormatting>
  <conditionalFormatting sqref="G7:J16">
    <cfRule type="expression" dxfId="1585" priority="384" stopIfTrue="1">
      <formula>ISTEXT(G7)</formula>
    </cfRule>
  </conditionalFormatting>
  <conditionalFormatting sqref="H7:I16">
    <cfRule type="expression" dxfId="1584" priority="383">
      <formula>FIND("Réagir",J7)</formula>
    </cfRule>
    <cfRule type="expression" dxfId="1583" priority="382">
      <formula>FIND("Agir",J7)</formula>
    </cfRule>
    <cfRule type="expression" dxfId="1582" priority="374">
      <formula>FIND("Conforter",K7)</formula>
    </cfRule>
    <cfRule type="expression" dxfId="1581" priority="373" stopIfTrue="1">
      <formula>ISTEXT(H7)</formula>
    </cfRule>
  </conditionalFormatting>
  <conditionalFormatting sqref="H7:J16">
    <cfRule type="expression" dxfId="1580" priority="375" stopIfTrue="1">
      <formula>ISTEXT(H7)</formula>
    </cfRule>
  </conditionalFormatting>
  <conditionalFormatting sqref="J7:J16">
    <cfRule type="expression" dxfId="1579" priority="377">
      <formula>FIND("Réagir",K7)</formula>
    </cfRule>
    <cfRule type="expression" dxfId="1578" priority="376">
      <formula>FIND("Agir",K7)</formula>
    </cfRule>
  </conditionalFormatting>
  <conditionalFormatting sqref="J5:K5 AB5 AH5 AN5 AR5 AW5:AZ5">
    <cfRule type="containsText" dxfId="1577" priority="92" stopIfTrue="1" operator="containsText" text="Première">
      <formula>NOT(ISERROR(SEARCH("Première",J5)))</formula>
    </cfRule>
    <cfRule type="containsText" dxfId="1576" priority="94" stopIfTrue="1" operator="containsText" text="Terme">
      <formula>NOT(ISERROR(SEARCH("Terme",J5)))</formula>
    </cfRule>
    <cfRule type="containsText" dxfId="1575" priority="93" stopIfTrue="1" operator="containsText" text="Seconde">
      <formula>NOT(ISERROR(SEARCH("Seconde",J5)))</formula>
    </cfRule>
  </conditionalFormatting>
  <conditionalFormatting sqref="K7:K16">
    <cfRule type="containsText" dxfId="1574" priority="78" operator="containsText" text="Intervention prioritaire">
      <formula>NOT(ISERROR(SEARCH("Intervention prioritaire",K7)))</formula>
    </cfRule>
    <cfRule type="containsText" dxfId="1573" priority="79" stopIfTrue="1" operator="containsText" text="Non pertinent">
      <formula>NOT(ISERROR(SEARCH("Non pertinent",K7)))</formula>
    </cfRule>
    <cfRule type="containsText" dxfId="1572" priority="80" stopIfTrue="1" operator="containsText" text="consolidation">
      <formula>NOT(ISERROR(SEARCH("consolidation",K7)))</formula>
    </cfRule>
    <cfRule type="containsText" dxfId="1571" priority="81" stopIfTrue="1" operator="containsText" text="Non Prioritaire">
      <formula>NOT(ISERROR(SEARCH("Non Prioritaire",K7)))</formula>
    </cfRule>
    <cfRule type="containsText" dxfId="1570" priority="82" stopIfTrue="1" operator="containsText" text="Urgent">
      <formula>NOT(ISERROR(SEARCH("Urgent",K7)))</formula>
    </cfRule>
    <cfRule type="containsText" dxfId="1569" priority="83" stopIfTrue="1" operator="containsText" text="moyen">
      <formula>NOT(ISERROR(SEARCH("moyen",K7)))</formula>
    </cfRule>
    <cfRule type="containsText" dxfId="1568" priority="84" stopIfTrue="1" operator="containsText" text="long">
      <formula>NOT(ISERROR(SEARCH("long",K7)))</formula>
    </cfRule>
    <cfRule type="containsText" dxfId="1567" priority="85" stopIfTrue="1" operator="containsText" text="Non">
      <formula>NOT(ISERROR(SEARCH("Non",K7)))</formula>
    </cfRule>
    <cfRule type="containsText" dxfId="1566" priority="194" stopIfTrue="1" operator="containsText" text="Première">
      <formula>NOT(ISERROR(SEARCH("Première",K7)))</formula>
    </cfRule>
    <cfRule type="containsText" dxfId="1565" priority="195" stopIfTrue="1" operator="containsText" text="Seconde">
      <formula>NOT(ISERROR(SEARCH("Seconde",K7)))</formula>
    </cfRule>
    <cfRule type="containsText" dxfId="1564" priority="196" stopIfTrue="1" operator="containsText" text="Terme">
      <formula>NOT(ISERROR(SEARCH("Terme",K7)))</formula>
    </cfRule>
  </conditionalFormatting>
  <conditionalFormatting sqref="AB7:AB16">
    <cfRule type="expression" dxfId="1563" priority="281" stopIfTrue="1">
      <formula>ISTEXT(AB7)</formula>
    </cfRule>
    <cfRule type="expression" dxfId="1562" priority="282">
      <formula>FIND("Agir",AW7)</formula>
    </cfRule>
    <cfRule type="expression" dxfId="1561" priority="283">
      <formula>FIND("Réagir",AW7)</formula>
    </cfRule>
  </conditionalFormatting>
  <conditionalFormatting sqref="AH7:AH16 AN7:AN16 AR7:AR16 AW7:AW16">
    <cfRule type="expression" dxfId="1560" priority="279">
      <formula>FIND("Agir",#REF!)</formula>
    </cfRule>
    <cfRule type="expression" dxfId="1559" priority="280">
      <formula>FIND("Réagir",#REF!)</formula>
    </cfRule>
  </conditionalFormatting>
  <conditionalFormatting sqref="AH7:AH16">
    <cfRule type="expression" dxfId="1558" priority="271">
      <formula>FIND("Réagir",#REF!)</formula>
    </cfRule>
    <cfRule type="expression" dxfId="1557" priority="269" stopIfTrue="1">
      <formula>ISTEXT(AH7)</formula>
    </cfRule>
    <cfRule type="expression" dxfId="1556" priority="270">
      <formula>FIND("Agir",#REF!)</formula>
    </cfRule>
  </conditionalFormatting>
  <conditionalFormatting sqref="AN7:AN16 AR7:AR16 AW7:AW16 AH7:AH16">
    <cfRule type="expression" dxfId="1555" priority="278" stopIfTrue="1">
      <formula>ISTEXT(AH7)</formula>
    </cfRule>
  </conditionalFormatting>
  <conditionalFormatting sqref="AN7:AN16 AR7:AR16 AW7:AW16">
    <cfRule type="expression" dxfId="1554" priority="276">
      <formula>FIND("Agir",#REF!)</formula>
    </cfRule>
    <cfRule type="expression" dxfId="1553" priority="312">
      <formula>FIND("Réagir",#REF!)</formula>
    </cfRule>
    <cfRule type="expression" dxfId="1552" priority="311">
      <formula>FIND("Agir",#REF!)</formula>
    </cfRule>
    <cfRule type="expression" dxfId="1551" priority="277">
      <formula>FIND("Réagir",#REF!)</formula>
    </cfRule>
  </conditionalFormatting>
  <conditionalFormatting sqref="AR7:AR16 AN7:AN16 AW7:AW16">
    <cfRule type="expression" dxfId="1550" priority="310" stopIfTrue="1">
      <formula>ISTEXT(AN7)</formula>
    </cfRule>
  </conditionalFormatting>
  <conditionalFormatting sqref="AR7:AR16">
    <cfRule type="expression" dxfId="1549" priority="307">
      <formula>FIND("Réagir",AW7)</formula>
    </cfRule>
    <cfRule type="expression" dxfId="1548" priority="306">
      <formula>FIND("Agir",AW7)</formula>
    </cfRule>
    <cfRule type="expression" dxfId="1547" priority="305" stopIfTrue="1">
      <formula>ISTEXT(AR7)</formula>
    </cfRule>
    <cfRule type="expression" dxfId="1546" priority="304">
      <formula>FIND("Réagir",AW7)</formula>
    </cfRule>
    <cfRule type="expression" dxfId="1545" priority="303">
      <formula>FIND("Agir",AW7)</formula>
    </cfRule>
    <cfRule type="expression" dxfId="1544" priority="302" stopIfTrue="1">
      <formula>ISTEXT(AR7)</formula>
    </cfRule>
  </conditionalFormatting>
  <conditionalFormatting sqref="AW7:AW16 AN7:AN16 AR7:AR16">
    <cfRule type="expression" dxfId="1543" priority="275" stopIfTrue="1">
      <formula>ISTEXT(AN7)</formula>
    </cfRule>
  </conditionalFormatting>
  <conditionalFormatting sqref="AW7:AX16">
    <cfRule type="expression" dxfId="1542" priority="268">
      <formula>FIND("Réagir",#REF!)</formula>
    </cfRule>
    <cfRule type="expression" dxfId="1541" priority="267">
      <formula>FIND("Agir",#REF!)</formula>
    </cfRule>
  </conditionalFormatting>
  <conditionalFormatting sqref="AW7:AZ16">
    <cfRule type="expression" dxfId="1540" priority="266" stopIfTrue="1">
      <formula>ISTEXT(AW7)</formula>
    </cfRule>
  </conditionalFormatting>
  <conditionalFormatting sqref="AX4:AY4">
    <cfRule type="containsText" dxfId="1539" priority="91" stopIfTrue="1" operator="containsText" text="Terme">
      <formula>NOT(ISERROR(SEARCH("Terme",AX4)))</formula>
    </cfRule>
    <cfRule type="containsText" dxfId="1538" priority="90" stopIfTrue="1" operator="containsText" text="Seconde">
      <formula>NOT(ISERROR(SEARCH("Seconde",AX4)))</formula>
    </cfRule>
    <cfRule type="containsText" dxfId="1537" priority="89" stopIfTrue="1" operator="containsText" text="Première">
      <formula>NOT(ISERROR(SEARCH("Première",AX4)))</formula>
    </cfRule>
  </conditionalFormatting>
  <conditionalFormatting sqref="AY7:AZ16">
    <cfRule type="expression" dxfId="1536" priority="315">
      <formula>FIND("Réagir",#REF!)</formula>
    </cfRule>
    <cfRule type="expression" dxfId="1535" priority="314">
      <formula>FIND("Agir",#REF!)</formula>
    </cfRule>
  </conditionalFormatting>
  <dataValidations count="3">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G7:G16" xr:uid="{00000000-0002-0000-0500-000000000000}">
      <formula1>$N$1:$Q$1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F7:F16" xr:uid="{00000000-0002-0000-0500-000001000000}">
      <formula1>$M$1:$P$1</formula1>
    </dataValidation>
    <dataValidation type="list" allowBlank="1" showInputMessage="1" showErrorMessage="1" errorTitle="Valeur invalide" error="La valeur doit être contenue entre 1 et 4" promptTitle="Compétences" prompt="Valeur comprise entre 1 et 5_x000a_Les compétences pour cette cible sont : _x000a_1 - Secteur publique échelle nationale_x000a_2 - Secteur public à l’échelle locale._x000a_3 - Secteur public (nationale et locale)_x000a_4 - Partagée entre les secteurs public et privé_x000a_5. Secteur privé. " sqref="I7:I16" xr:uid="{C309F5B5-8090-493C-A0D2-AF8B63622B15}">
      <formula1>$N$1:$R$1</formula1>
    </dataValidation>
  </dataValidation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Z15"/>
  <sheetViews>
    <sheetView topLeftCell="C11" zoomScale="140" zoomScaleNormal="140" workbookViewId="0">
      <selection activeCell="E15" sqref="E15"/>
    </sheetView>
  </sheetViews>
  <sheetFormatPr baseColWidth="10" defaultColWidth="10.5" defaultRowHeight="12"/>
  <cols>
    <col min="1" max="1" width="1.5" style="100" customWidth="1"/>
    <col min="2" max="2" width="4.5" style="141" customWidth="1"/>
    <col min="3" max="4" width="83" style="142" customWidth="1"/>
    <col min="5" max="5" width="46" style="143" customWidth="1"/>
    <col min="6" max="6" width="9.83203125" style="100" customWidth="1"/>
    <col min="7" max="7" width="9.83203125" style="144" customWidth="1"/>
    <col min="8" max="8" width="46" style="143" customWidth="1"/>
    <col min="9" max="9" width="8.83203125" style="143" customWidth="1"/>
    <col min="10" max="10" width="45.5" style="143" customWidth="1"/>
    <col min="11" max="11" width="20.5" style="143" customWidth="1"/>
    <col min="12" max="27" width="5.5" style="100" hidden="1" customWidth="1"/>
    <col min="28" max="28" width="20.5" style="143" hidden="1" customWidth="1"/>
    <col min="29" max="33" width="10.5" style="100" hidden="1" customWidth="1"/>
    <col min="34" max="34" width="20.5" style="143" hidden="1" customWidth="1"/>
    <col min="35" max="39" width="10.5" style="100" hidden="1" customWidth="1"/>
    <col min="40" max="40" width="20.5" style="143" hidden="1" customWidth="1"/>
    <col min="41" max="43" width="10.5" style="100" hidden="1" customWidth="1"/>
    <col min="44" max="44" width="20.5" style="143" hidden="1" customWidth="1"/>
    <col min="45" max="48" width="10.5" style="100" hidden="1" customWidth="1"/>
    <col min="49" max="49" width="20.5" style="143" hidden="1" customWidth="1"/>
    <col min="50" max="52" width="45.5" style="143" customWidth="1"/>
    <col min="53" max="16384" width="10.5" style="100"/>
  </cols>
  <sheetData>
    <row r="1" spans="1:52" s="95" customFormat="1" ht="14" thickBot="1">
      <c r="B1" s="96"/>
      <c r="C1" s="97"/>
      <c r="D1" s="97"/>
      <c r="E1" s="98"/>
      <c r="G1" s="99"/>
      <c r="H1" s="98"/>
      <c r="I1" s="98"/>
      <c r="J1" s="98"/>
      <c r="K1" s="98"/>
      <c r="M1" s="95">
        <v>0</v>
      </c>
      <c r="N1" s="95">
        <v>1</v>
      </c>
      <c r="O1" s="95">
        <v>2</v>
      </c>
      <c r="P1" s="95">
        <v>3</v>
      </c>
      <c r="Q1" s="95">
        <v>4</v>
      </c>
      <c r="R1" s="95">
        <v>5</v>
      </c>
      <c r="AB1" s="62"/>
      <c r="AH1" s="62"/>
      <c r="AN1" s="62"/>
      <c r="AR1" s="62"/>
      <c r="AW1" s="62"/>
      <c r="AX1" s="98"/>
      <c r="AY1" s="98"/>
      <c r="AZ1" s="98"/>
    </row>
    <row r="2" spans="1:52" s="95" customFormat="1" ht="60" customHeight="1" thickBot="1">
      <c r="B2" s="676" t="s">
        <v>148</v>
      </c>
      <c r="C2" s="677"/>
      <c r="D2" s="677"/>
      <c r="E2" s="677"/>
      <c r="F2" s="677"/>
      <c r="G2" s="677"/>
      <c r="H2" s="678"/>
      <c r="I2" s="98"/>
      <c r="J2" s="98"/>
      <c r="K2" s="98"/>
      <c r="AB2" s="98"/>
      <c r="AH2" s="98"/>
      <c r="AN2" s="98"/>
      <c r="AR2" s="98"/>
      <c r="AW2" s="98"/>
      <c r="AX2" s="98"/>
      <c r="AY2" s="98"/>
      <c r="AZ2" s="98"/>
    </row>
    <row r="3" spans="1:52" s="95" customFormat="1" ht="17" thickBot="1">
      <c r="B3" s="682"/>
      <c r="C3" s="683"/>
      <c r="D3" s="683"/>
      <c r="E3" s="683"/>
      <c r="F3" s="683"/>
      <c r="G3" s="683"/>
      <c r="H3" s="683"/>
      <c r="I3" s="683"/>
      <c r="J3" s="683"/>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4"/>
      <c r="AP3" s="684"/>
      <c r="AQ3" s="684"/>
      <c r="AR3" s="684"/>
      <c r="AS3" s="684"/>
      <c r="AT3" s="684"/>
      <c r="AU3" s="684"/>
      <c r="AV3" s="684"/>
      <c r="AW3" s="684"/>
      <c r="AX3" s="683"/>
      <c r="AY3" s="683"/>
      <c r="AZ3" s="685"/>
    </row>
    <row r="4" spans="1:52" ht="21.75" customHeight="1">
      <c r="A4" s="95"/>
      <c r="B4" s="686"/>
      <c r="C4" s="687"/>
      <c r="D4" s="396"/>
      <c r="E4" s="690" t="s">
        <v>46</v>
      </c>
      <c r="F4" s="691"/>
      <c r="G4" s="692" t="s">
        <v>47</v>
      </c>
      <c r="H4" s="693"/>
      <c r="I4" s="694" t="s">
        <v>48</v>
      </c>
      <c r="J4" s="695"/>
      <c r="K4" s="178" t="s">
        <v>49</v>
      </c>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6"/>
      <c r="AX4" s="187"/>
      <c r="AY4" s="696" t="s">
        <v>50</v>
      </c>
      <c r="AZ4" s="697"/>
    </row>
    <row r="5" spans="1:52" s="117" customFormat="1" ht="168" customHeight="1" thickBot="1">
      <c r="A5" s="101"/>
      <c r="B5" s="688"/>
      <c r="C5" s="689"/>
      <c r="D5" s="434" t="s">
        <v>93</v>
      </c>
      <c r="E5" s="102" t="s">
        <v>52</v>
      </c>
      <c r="F5" s="103" t="s">
        <v>46</v>
      </c>
      <c r="G5" s="104" t="s">
        <v>47</v>
      </c>
      <c r="H5" s="105" t="s">
        <v>53</v>
      </c>
      <c r="I5" s="106" t="s">
        <v>54</v>
      </c>
      <c r="J5" s="107" t="s">
        <v>55</v>
      </c>
      <c r="K5" s="108" t="s">
        <v>56</v>
      </c>
      <c r="L5" s="109" t="s">
        <v>57</v>
      </c>
      <c r="M5" s="63" t="s">
        <v>5</v>
      </c>
      <c r="N5" s="64" t="s">
        <v>17</v>
      </c>
      <c r="O5" s="65" t="s">
        <v>24</v>
      </c>
      <c r="P5" s="66" t="s">
        <v>31</v>
      </c>
      <c r="Q5" s="67" t="s">
        <v>36</v>
      </c>
      <c r="R5" s="68" t="s">
        <v>41</v>
      </c>
      <c r="S5" s="69" t="s">
        <v>44</v>
      </c>
      <c r="T5" s="110" t="s">
        <v>58</v>
      </c>
      <c r="U5" s="110" t="s">
        <v>59</v>
      </c>
      <c r="V5" s="110" t="s">
        <v>60</v>
      </c>
      <c r="W5" s="110" t="s">
        <v>7</v>
      </c>
      <c r="X5" s="110" t="s">
        <v>18</v>
      </c>
      <c r="Y5" s="110" t="s">
        <v>19</v>
      </c>
      <c r="Z5" s="110" t="s">
        <v>32</v>
      </c>
      <c r="AA5" s="110" t="s">
        <v>8</v>
      </c>
      <c r="AB5" s="111" t="s">
        <v>6</v>
      </c>
      <c r="AC5" s="112" t="s">
        <v>61</v>
      </c>
      <c r="AD5" s="112" t="s">
        <v>62</v>
      </c>
      <c r="AE5" s="112" t="s">
        <v>20</v>
      </c>
      <c r="AF5" s="112" t="s">
        <v>37</v>
      </c>
      <c r="AG5" s="112" t="s">
        <v>38</v>
      </c>
      <c r="AH5" s="111" t="s">
        <v>9</v>
      </c>
      <c r="AI5" s="112" t="s">
        <v>63</v>
      </c>
      <c r="AJ5" s="112" t="s">
        <v>64</v>
      </c>
      <c r="AK5" s="112" t="s">
        <v>65</v>
      </c>
      <c r="AL5" s="112" t="s">
        <v>66</v>
      </c>
      <c r="AM5" s="112" t="s">
        <v>67</v>
      </c>
      <c r="AN5" s="111" t="s">
        <v>68</v>
      </c>
      <c r="AO5" s="112" t="s">
        <v>69</v>
      </c>
      <c r="AP5" s="112" t="s">
        <v>70</v>
      </c>
      <c r="AQ5" s="112" t="s">
        <v>71</v>
      </c>
      <c r="AR5" s="111" t="s">
        <v>72</v>
      </c>
      <c r="AS5" s="112" t="s">
        <v>73</v>
      </c>
      <c r="AT5" s="112" t="s">
        <v>74</v>
      </c>
      <c r="AU5" s="112" t="s">
        <v>75</v>
      </c>
      <c r="AV5" s="112" t="s">
        <v>76</v>
      </c>
      <c r="AW5" s="113" t="s">
        <v>77</v>
      </c>
      <c r="AX5" s="114" t="s">
        <v>78</v>
      </c>
      <c r="AY5" s="115" t="s">
        <v>79</v>
      </c>
      <c r="AZ5" s="116" t="s">
        <v>80</v>
      </c>
    </row>
    <row r="6" spans="1:52" s="146" customFormat="1" ht="31.5" customHeight="1" thickBot="1">
      <c r="A6" s="145"/>
      <c r="B6" s="699" t="s">
        <v>81</v>
      </c>
      <c r="C6" s="700"/>
      <c r="D6" s="700"/>
      <c r="E6" s="700"/>
      <c r="F6" s="700"/>
      <c r="G6" s="700"/>
      <c r="H6" s="700"/>
      <c r="I6" s="700"/>
      <c r="J6" s="700"/>
      <c r="K6" s="700"/>
      <c r="L6" s="700"/>
      <c r="M6" s="700"/>
      <c r="N6" s="700"/>
      <c r="O6" s="700"/>
      <c r="P6" s="700"/>
      <c r="Q6" s="700"/>
      <c r="R6" s="700"/>
      <c r="S6" s="700"/>
      <c r="T6" s="700"/>
      <c r="U6" s="700"/>
      <c r="V6" s="700"/>
      <c r="W6" s="700"/>
      <c r="X6" s="700"/>
      <c r="Y6" s="700"/>
      <c r="Z6" s="700"/>
      <c r="AA6" s="700"/>
      <c r="AB6" s="700"/>
      <c r="AC6" s="700"/>
      <c r="AD6" s="700"/>
      <c r="AE6" s="700"/>
      <c r="AF6" s="700"/>
      <c r="AG6" s="700"/>
      <c r="AH6" s="700"/>
      <c r="AI6" s="700"/>
      <c r="AJ6" s="700"/>
      <c r="AK6" s="700"/>
      <c r="AL6" s="700"/>
      <c r="AM6" s="700"/>
      <c r="AN6" s="700"/>
      <c r="AO6" s="700"/>
      <c r="AP6" s="700"/>
      <c r="AQ6" s="700"/>
      <c r="AR6" s="700"/>
      <c r="AS6" s="700"/>
      <c r="AT6" s="700"/>
      <c r="AU6" s="700"/>
      <c r="AV6" s="700"/>
      <c r="AW6" s="700"/>
      <c r="AX6" s="700"/>
      <c r="AY6" s="700"/>
      <c r="AZ6" s="701"/>
    </row>
    <row r="7" spans="1:52" s="122" customFormat="1" ht="114" customHeight="1" thickBot="1">
      <c r="A7" s="121"/>
      <c r="B7" s="436">
        <v>5.0999999999999996</v>
      </c>
      <c r="C7" s="437" t="s">
        <v>149</v>
      </c>
      <c r="D7" s="437" t="s">
        <v>150</v>
      </c>
      <c r="E7" s="37"/>
      <c r="F7" s="37"/>
      <c r="G7" s="38"/>
      <c r="H7" s="38"/>
      <c r="I7" s="39"/>
      <c r="J7" s="39"/>
      <c r="K7" s="129" t="str">
        <f>T7</f>
        <v/>
      </c>
      <c r="L7" s="306">
        <f t="shared" ref="L7:L14" si="0">F7*10+G7</f>
        <v>0</v>
      </c>
      <c r="M7" s="306" t="b">
        <f t="shared" ref="M7:M14" si="1">OR(L7=31)</f>
        <v>0</v>
      </c>
      <c r="N7" s="306" t="b">
        <f t="shared" ref="N7:N14" si="2">OR(L7=21,L7=32)</f>
        <v>0</v>
      </c>
      <c r="O7" s="306" t="b">
        <f t="shared" ref="O7:O14" si="3">OR(L7=22,L7=33)</f>
        <v>0</v>
      </c>
      <c r="P7" s="306" t="b">
        <f t="shared" ref="P7:P14" si="4">OR(L7=11,L7=12)</f>
        <v>0</v>
      </c>
      <c r="Q7" s="306" t="b">
        <f t="shared" ref="Q7:Q14" si="5">OR(L7=23,L7=34)</f>
        <v>0</v>
      </c>
      <c r="R7" s="306" t="b">
        <f t="shared" ref="R7:R14" si="6">OR(L7=13,L7=14,L7=24)</f>
        <v>0</v>
      </c>
      <c r="S7" s="306" t="b">
        <f t="shared" ref="S7:S14" si="7">OR(L7=1,L7=2,L7=3,L7=4)</f>
        <v>0</v>
      </c>
      <c r="T7" s="307" t="str">
        <f t="shared" ref="T7:T15" si="8">IF(COUNTA(F7:G7)&lt;2,"",(IF(M7=TRUE,$M$5,IF(N7=TRUE,$N$5,IF(O7=TRUE,$O$5,IF(P7=TRUE,$P$5,IF(Q7=TRUE,$Q$5,IF(R7=TRUE,$R$5,IF(S7=TRUE,$S$5,0)))))))))</f>
        <v/>
      </c>
      <c r="U7" s="308" t="str">
        <f t="shared" ref="U7:U15" si="9">IF(COUNTA(F7:G7)&lt;2,"",(IF(M7=TRUE,6,IF(N7=TRUE,5,IF(O7=TRUE,4,IF(P7=TRUE,3,IF(Q7=TRUE,2,IF(R7=TRUE,1,IF(S7=TRUE,0,0)))))))))</f>
        <v/>
      </c>
      <c r="V7" s="130" t="e">
        <f t="shared" ref="V7:V15" si="10">U7*10+I7</f>
        <v>#VALUE!</v>
      </c>
      <c r="W7" s="306" t="e">
        <f t="shared" ref="W7:W14" si="11">OR(V7=61,V7=62,V7=63)</f>
        <v>#VALUE!</v>
      </c>
      <c r="X7" s="306" t="e">
        <f t="shared" ref="X7:X14" si="12">OR(V7=51,V7=52)</f>
        <v>#VALUE!</v>
      </c>
      <c r="Y7" s="306" t="e">
        <f t="shared" ref="Y7:Y14" si="13">OR(V7=31,V7=41,V7=42,V7=53)</f>
        <v>#VALUE!</v>
      </c>
      <c r="Z7" s="306" t="e">
        <f t="shared" ref="Z7:Z14" si="14">OR(V7=21,V7=32)</f>
        <v>#VALUE!</v>
      </c>
      <c r="AA7" s="306" t="e">
        <f t="shared" ref="AA7:AA14" si="15">AND(W7=FALSE,X7=FALSE,Y7=FALSE,Z7=FALSE)</f>
        <v>#VALUE!</v>
      </c>
      <c r="AB7" s="309" t="str">
        <f>IF(COUNTA(F7:G7:I7)&lt;3,"",(IF(W7=TRUE,$W$5,IF(X7=TRUE,$X$5,IF(Y7=TRUE,$Y$5,IF(Z7=TRUE,$Z$5,"Non"))))))</f>
        <v/>
      </c>
      <c r="AC7" s="306" t="e">
        <f t="shared" ref="AC7:AC14" si="16">OR(V7=61,V7=62,V7=51,V7=52)</f>
        <v>#VALUE!</v>
      </c>
      <c r="AD7" s="306" t="e">
        <f t="shared" ref="AD7:AD14" si="17">OR(V7=41,V7=42)</f>
        <v>#VALUE!</v>
      </c>
      <c r="AE7" s="306" t="e">
        <f t="shared" ref="AE7:AE14" si="18">OR(V7=31,V7=32,V7=63,V7=64,V7=53,V7=54,)</f>
        <v>#VALUE!</v>
      </c>
      <c r="AF7" s="306" t="e">
        <f t="shared" ref="AF7:AF14" si="19">OR(V7=21,V7=22,)</f>
        <v>#VALUE!</v>
      </c>
      <c r="AG7" s="306" t="e">
        <f t="shared" ref="AG7:AG14" si="20">OR(V7=11,V7=12,V7=13,V7=23,)</f>
        <v>#VALUE!</v>
      </c>
      <c r="AH7" s="309" t="str">
        <f>IF(COUNTA(F7:G7:I7)&lt;3,"",(IF(AC7=TRUE,$AC$5,IF(AD7=TRUE,$AD$5,IF(AE7=TRUE,$AE$5,IF(AF7=TRUE,$AF$5,IF(AG7=TRUE,$AG$5,"Aucune")))))))</f>
        <v/>
      </c>
      <c r="AI7" s="306" t="e">
        <f t="shared" ref="AI7:AI14" si="21">OR(V7=62,V7=52,V7=42)</f>
        <v>#VALUE!</v>
      </c>
      <c r="AJ7" s="306" t="e">
        <f t="shared" ref="AJ7:AJ14" si="22">OR(V7=63,V7=53,V7=43,V7=64,V7=54)</f>
        <v>#VALUE!</v>
      </c>
      <c r="AK7" s="306" t="e">
        <f t="shared" ref="AK7:AK14" si="23">OR(V7=61,V7=51,V7=41)</f>
        <v>#VALUE!</v>
      </c>
      <c r="AL7" s="306" t="e">
        <f t="shared" ref="AL7:AL14" si="24">OR(V7=44,V7=32,V7=33,V7=34)</f>
        <v>#VALUE!</v>
      </c>
      <c r="AM7" s="306" t="e">
        <f t="shared" ref="AM7:AM14" si="25">OR(V7=22,V7=23,V7=24,V7=12,V7=13,V7=14)</f>
        <v>#VALUE!</v>
      </c>
      <c r="AN7" s="309" t="str">
        <f>IF(COUNTA(F7:G7:I7)&lt;3,"",(IF(AI7=TRUE,$AI$5,IF(AJ7=TRUE,$AJ$5,IF(AK7=TRUE,$AK$5,IF(AL7=TRUE,$AL$5,IF(AM7=TRUE,$AM$5,"Aucune")))))))</f>
        <v/>
      </c>
      <c r="AO7" s="306" t="e">
        <f t="shared" ref="AO7:AO14" si="26">OR(V7=61,V7=62,V7=63,V7=51,V7=52,V7=53)</f>
        <v>#VALUE!</v>
      </c>
      <c r="AP7" s="306" t="e">
        <f t="shared" ref="AP7:AP14" si="27">OR(V7=41,V7=42,V7=43,V7=31,V7=32,V7=33)</f>
        <v>#VALUE!</v>
      </c>
      <c r="AQ7" s="306" t="e">
        <f t="shared" ref="AQ7:AQ14" si="28">OR(V7=21,V7=22,V7=23,V7=11,V7=12,V7=13)</f>
        <v>#VALUE!</v>
      </c>
      <c r="AR7" s="309" t="str">
        <f>IF(COUNTA(F7:G7:I7)&lt;3,"",(IF(AO7=TRUE,$AO$5,IF(AP7=TRUE,$AP$5,IF(AQ7=TRUE,$AQ$5,"Aucune action requise")))))</f>
        <v/>
      </c>
      <c r="AS7" s="306" t="e">
        <f t="shared" ref="AS7:AS14" si="29">OR(V7=61,V7=51,V7=41,V7=31,V7=21)</f>
        <v>#VALUE!</v>
      </c>
      <c r="AT7" s="306" t="e">
        <f t="shared" ref="AT7:AT14" si="30">OR(V7=62,V7=52,V7=42,V7=32,V7=22,V7=63,V7=53)</f>
        <v>#VALUE!</v>
      </c>
      <c r="AU7" s="306" t="e">
        <f t="shared" ref="AU7:AU14" si="31">OR(V7=43,V7=33,V7=23,V7=34,V7=24)</f>
        <v>#VALUE!</v>
      </c>
      <c r="AV7" s="306" t="e">
        <f t="shared" ref="AV7:AV14" si="32">OR(V7=64,V7=54,V7=44)</f>
        <v>#VALUE!</v>
      </c>
      <c r="AW7" s="309" t="str">
        <f>IF(COUNTA(F7:G7:I7)&lt;3,"",(IF(AS7=TRUE,$AS$5,IF(AT7=TRUE,$AT$5,IF(AU7=TRUE,$AU$5,IF(AV7=TRUE,$AV$5,"Aucun"))))))</f>
        <v/>
      </c>
      <c r="AX7" s="83"/>
      <c r="AY7" s="40"/>
      <c r="AZ7" s="327"/>
    </row>
    <row r="8" spans="1:52" s="122" customFormat="1" ht="114" customHeight="1" thickBot="1">
      <c r="A8" s="121"/>
      <c r="B8" s="436">
        <v>5.2</v>
      </c>
      <c r="C8" s="437" t="s">
        <v>151</v>
      </c>
      <c r="D8" s="440" t="s">
        <v>152</v>
      </c>
      <c r="E8" s="481"/>
      <c r="F8" s="421"/>
      <c r="G8" s="422"/>
      <c r="H8" s="422"/>
      <c r="I8" s="423"/>
      <c r="J8" s="423"/>
      <c r="K8" s="129" t="str">
        <f>T8</f>
        <v/>
      </c>
      <c r="L8" s="306">
        <f t="shared" si="0"/>
        <v>0</v>
      </c>
      <c r="M8" s="306" t="b">
        <f t="shared" si="1"/>
        <v>0</v>
      </c>
      <c r="N8" s="306" t="b">
        <f t="shared" si="2"/>
        <v>0</v>
      </c>
      <c r="O8" s="306" t="b">
        <f t="shared" si="3"/>
        <v>0</v>
      </c>
      <c r="P8" s="306" t="b">
        <f t="shared" si="4"/>
        <v>0</v>
      </c>
      <c r="Q8" s="306" t="b">
        <f t="shared" si="5"/>
        <v>0</v>
      </c>
      <c r="R8" s="306" t="b">
        <f t="shared" si="6"/>
        <v>0</v>
      </c>
      <c r="S8" s="306" t="b">
        <f t="shared" si="7"/>
        <v>0</v>
      </c>
      <c r="T8" s="307" t="str">
        <f t="shared" ref="T8:T14" si="33">IF(COUNTA(F8:G8)&lt;2,"",(IF(M8=TRUE,$M$5,IF(N8=TRUE,$N$5,IF(O8=TRUE,$O$5,IF(P8=TRUE,$P$5,IF(Q8=TRUE,$Q$5,IF(R8=TRUE,$R$5,IF(S8=TRUE,$S$5,0)))))))))</f>
        <v/>
      </c>
      <c r="U8" s="308" t="str">
        <f t="shared" ref="U8:U14" si="34">IF(COUNTA(F8:G8)&lt;2,"",(IF(M8=TRUE,6,IF(N8=TRUE,5,IF(O8=TRUE,4,IF(P8=TRUE,3,IF(Q8=TRUE,2,IF(R8=TRUE,1,IF(S8=TRUE,0,0)))))))))</f>
        <v/>
      </c>
      <c r="V8" s="130" t="e">
        <f t="shared" ref="V8:V14" si="35">U8*10+I8</f>
        <v>#VALUE!</v>
      </c>
      <c r="W8" s="306" t="e">
        <f t="shared" si="11"/>
        <v>#VALUE!</v>
      </c>
      <c r="X8" s="306" t="e">
        <f t="shared" si="12"/>
        <v>#VALUE!</v>
      </c>
      <c r="Y8" s="306" t="e">
        <f t="shared" si="13"/>
        <v>#VALUE!</v>
      </c>
      <c r="Z8" s="306" t="e">
        <f t="shared" si="14"/>
        <v>#VALUE!</v>
      </c>
      <c r="AA8" s="306" t="e">
        <f t="shared" si="15"/>
        <v>#VALUE!</v>
      </c>
      <c r="AB8" s="309" t="str">
        <f>IF(COUNTA(F8:G8:I8)&lt;3,"",(IF(W8=TRUE,$W$5,IF(X8=TRUE,$X$5,IF(Y8=TRUE,$Y$5,IF(Z8=TRUE,$Z$5,"Non"))))))</f>
        <v/>
      </c>
      <c r="AC8" s="306" t="e">
        <f t="shared" si="16"/>
        <v>#VALUE!</v>
      </c>
      <c r="AD8" s="306" t="e">
        <f t="shared" si="17"/>
        <v>#VALUE!</v>
      </c>
      <c r="AE8" s="306" t="e">
        <f t="shared" si="18"/>
        <v>#VALUE!</v>
      </c>
      <c r="AF8" s="306" t="e">
        <f t="shared" si="19"/>
        <v>#VALUE!</v>
      </c>
      <c r="AG8" s="306" t="e">
        <f t="shared" si="20"/>
        <v>#VALUE!</v>
      </c>
      <c r="AH8" s="309" t="str">
        <f>IF(COUNTA(F8:G8:I8)&lt;3,"",(IF(AC8=TRUE,$AC$5,IF(AD8=TRUE,$AD$5,IF(AE8=TRUE,$AE$5,IF(AF8=TRUE,$AF$5,IF(AG8=TRUE,$AG$5,"Aucune")))))))</f>
        <v/>
      </c>
      <c r="AI8" s="306" t="e">
        <f t="shared" si="21"/>
        <v>#VALUE!</v>
      </c>
      <c r="AJ8" s="306" t="e">
        <f t="shared" si="22"/>
        <v>#VALUE!</v>
      </c>
      <c r="AK8" s="306" t="e">
        <f t="shared" si="23"/>
        <v>#VALUE!</v>
      </c>
      <c r="AL8" s="306" t="e">
        <f t="shared" si="24"/>
        <v>#VALUE!</v>
      </c>
      <c r="AM8" s="306" t="e">
        <f t="shared" si="25"/>
        <v>#VALUE!</v>
      </c>
      <c r="AN8" s="309" t="str">
        <f>IF(COUNTA(F8:G8:I8)&lt;3,"",(IF(AI8=TRUE,$AI$5,IF(AJ8=TRUE,$AJ$5,IF(AK8=TRUE,$AK$5,IF(AL8=TRUE,$AL$5,IF(AM8=TRUE,$AM$5,"Aucune")))))))</f>
        <v/>
      </c>
      <c r="AO8" s="306" t="e">
        <f t="shared" si="26"/>
        <v>#VALUE!</v>
      </c>
      <c r="AP8" s="306" t="e">
        <f t="shared" si="27"/>
        <v>#VALUE!</v>
      </c>
      <c r="AQ8" s="306" t="e">
        <f t="shared" si="28"/>
        <v>#VALUE!</v>
      </c>
      <c r="AR8" s="309" t="str">
        <f>IF(COUNTA(F8:G8:I8)&lt;3,"",(IF(AO8=TRUE,$AO$5,IF(AP8=TRUE,$AP$5,IF(AQ8=TRUE,$AQ$5,"Aucune action requise")))))</f>
        <v/>
      </c>
      <c r="AS8" s="306" t="e">
        <f t="shared" si="29"/>
        <v>#VALUE!</v>
      </c>
      <c r="AT8" s="306" t="e">
        <f t="shared" si="30"/>
        <v>#VALUE!</v>
      </c>
      <c r="AU8" s="306" t="e">
        <f t="shared" si="31"/>
        <v>#VALUE!</v>
      </c>
      <c r="AV8" s="306" t="e">
        <f t="shared" si="32"/>
        <v>#VALUE!</v>
      </c>
      <c r="AW8" s="309" t="str">
        <f>IF(COUNTA(F8:G8:I8)&lt;3,"",(IF(AS8=TRUE,$AS$5,IF(AT8=TRUE,$AT$5,IF(AU8=TRUE,$AU$5,IF(AV8=TRUE,$AV$5,"Aucun"))))))</f>
        <v/>
      </c>
      <c r="AX8" s="77"/>
      <c r="AY8" s="435"/>
      <c r="AZ8" s="156"/>
    </row>
    <row r="9" spans="1:52" s="122" customFormat="1" ht="114" customHeight="1" thickBot="1">
      <c r="A9" s="121"/>
      <c r="B9" s="603">
        <v>5.3</v>
      </c>
      <c r="C9" s="612" t="s">
        <v>153</v>
      </c>
      <c r="D9" s="613"/>
      <c r="E9" s="614"/>
      <c r="F9" s="614"/>
      <c r="G9" s="614"/>
      <c r="H9" s="614"/>
      <c r="I9" s="614"/>
      <c r="J9" s="614"/>
      <c r="K9" s="615" t="str">
        <f t="shared" ref="K9:K14" si="36">T9</f>
        <v/>
      </c>
      <c r="L9" s="616">
        <f t="shared" si="0"/>
        <v>0</v>
      </c>
      <c r="M9" s="616" t="b">
        <f t="shared" si="1"/>
        <v>0</v>
      </c>
      <c r="N9" s="616" t="b">
        <f t="shared" si="2"/>
        <v>0</v>
      </c>
      <c r="O9" s="616" t="b">
        <f t="shared" si="3"/>
        <v>0</v>
      </c>
      <c r="P9" s="616" t="b">
        <f t="shared" si="4"/>
        <v>0</v>
      </c>
      <c r="Q9" s="616" t="b">
        <f t="shared" si="5"/>
        <v>0</v>
      </c>
      <c r="R9" s="616" t="b">
        <f t="shared" si="6"/>
        <v>0</v>
      </c>
      <c r="S9" s="616" t="b">
        <f t="shared" si="7"/>
        <v>0</v>
      </c>
      <c r="T9" s="617" t="str">
        <f t="shared" si="33"/>
        <v/>
      </c>
      <c r="U9" s="618" t="str">
        <f t="shared" si="34"/>
        <v/>
      </c>
      <c r="V9" s="616" t="e">
        <f t="shared" si="35"/>
        <v>#VALUE!</v>
      </c>
      <c r="W9" s="616" t="e">
        <f t="shared" si="11"/>
        <v>#VALUE!</v>
      </c>
      <c r="X9" s="616" t="e">
        <f t="shared" si="12"/>
        <v>#VALUE!</v>
      </c>
      <c r="Y9" s="616" t="e">
        <f t="shared" si="13"/>
        <v>#VALUE!</v>
      </c>
      <c r="Z9" s="616" t="e">
        <f t="shared" si="14"/>
        <v>#VALUE!</v>
      </c>
      <c r="AA9" s="616" t="e">
        <f t="shared" si="15"/>
        <v>#VALUE!</v>
      </c>
      <c r="AB9" s="615" t="str">
        <f>IF(COUNTA(F9:G9:I9)&lt;3,"",(IF(W9=TRUE,$W$5,IF(X9=TRUE,$X$5,IF(Y9=TRUE,$Y$5,IF(Z9=TRUE,$Z$5,"Non"))))))</f>
        <v/>
      </c>
      <c r="AC9" s="616" t="e">
        <f t="shared" si="16"/>
        <v>#VALUE!</v>
      </c>
      <c r="AD9" s="616" t="e">
        <f t="shared" si="17"/>
        <v>#VALUE!</v>
      </c>
      <c r="AE9" s="616" t="e">
        <f t="shared" si="18"/>
        <v>#VALUE!</v>
      </c>
      <c r="AF9" s="616" t="e">
        <f t="shared" si="19"/>
        <v>#VALUE!</v>
      </c>
      <c r="AG9" s="616" t="e">
        <f t="shared" si="20"/>
        <v>#VALUE!</v>
      </c>
      <c r="AH9" s="615" t="str">
        <f>IF(COUNTA(F9:G9:I9)&lt;3,"",(IF(AC9=TRUE,$AC$5,IF(AD9=TRUE,$AD$5,IF(AE9=TRUE,$AE$5,IF(AF9=TRUE,$AF$5,IF(AG9=TRUE,$AG$5,"Aucune")))))))</f>
        <v/>
      </c>
      <c r="AI9" s="616" t="e">
        <f t="shared" si="21"/>
        <v>#VALUE!</v>
      </c>
      <c r="AJ9" s="616" t="e">
        <f t="shared" si="22"/>
        <v>#VALUE!</v>
      </c>
      <c r="AK9" s="616" t="e">
        <f t="shared" si="23"/>
        <v>#VALUE!</v>
      </c>
      <c r="AL9" s="616" t="e">
        <f t="shared" si="24"/>
        <v>#VALUE!</v>
      </c>
      <c r="AM9" s="616" t="e">
        <f t="shared" si="25"/>
        <v>#VALUE!</v>
      </c>
      <c r="AN9" s="615" t="str">
        <f>IF(COUNTA(F9:G9:I9)&lt;3,"",(IF(AI9=TRUE,$AI$5,IF(AJ9=TRUE,$AJ$5,IF(AK9=TRUE,$AK$5,IF(AL9=TRUE,$AL$5,IF(AM9=TRUE,$AM$5,"Aucune")))))))</f>
        <v/>
      </c>
      <c r="AO9" s="616" t="e">
        <f t="shared" si="26"/>
        <v>#VALUE!</v>
      </c>
      <c r="AP9" s="616" t="e">
        <f t="shared" si="27"/>
        <v>#VALUE!</v>
      </c>
      <c r="AQ9" s="616" t="e">
        <f t="shared" si="28"/>
        <v>#VALUE!</v>
      </c>
      <c r="AR9" s="615" t="str">
        <f>IF(COUNTA(F9:G9:I9)&lt;3,"",(IF(AO9=TRUE,$AO$5,IF(AP9=TRUE,$AP$5,IF(AQ9=TRUE,$AQ$5,"Aucune action requise")))))</f>
        <v/>
      </c>
      <c r="AS9" s="616" t="e">
        <f t="shared" si="29"/>
        <v>#VALUE!</v>
      </c>
      <c r="AT9" s="616" t="e">
        <f t="shared" si="30"/>
        <v>#VALUE!</v>
      </c>
      <c r="AU9" s="616" t="e">
        <f t="shared" si="31"/>
        <v>#VALUE!</v>
      </c>
      <c r="AV9" s="616" t="e">
        <f t="shared" si="32"/>
        <v>#VALUE!</v>
      </c>
      <c r="AW9" s="615" t="str">
        <f>IF(COUNTA(F9:G9:I9)&lt;3,"",(IF(AS9=TRUE,$AS$5,IF(AT9=TRUE,$AT$5,IF(AU9=TRUE,$AU$5,IF(AV9=TRUE,$AV$5,"Aucun"))))))</f>
        <v/>
      </c>
      <c r="AX9" s="619"/>
      <c r="AY9" s="620"/>
      <c r="AZ9" s="621"/>
    </row>
    <row r="10" spans="1:52" s="122" customFormat="1" ht="114" customHeight="1" thickBot="1">
      <c r="A10" s="121"/>
      <c r="B10" s="603">
        <v>5.4</v>
      </c>
      <c r="C10" s="612" t="s">
        <v>154</v>
      </c>
      <c r="D10" s="612" t="s">
        <v>155</v>
      </c>
      <c r="E10" s="647"/>
      <c r="F10" s="614"/>
      <c r="G10" s="614"/>
      <c r="H10" s="614"/>
      <c r="I10" s="614"/>
      <c r="J10" s="614"/>
      <c r="K10" s="615" t="str">
        <f t="shared" si="36"/>
        <v/>
      </c>
      <c r="L10" s="616">
        <f t="shared" si="0"/>
        <v>0</v>
      </c>
      <c r="M10" s="616" t="b">
        <f t="shared" si="1"/>
        <v>0</v>
      </c>
      <c r="N10" s="616" t="b">
        <f t="shared" si="2"/>
        <v>0</v>
      </c>
      <c r="O10" s="616" t="b">
        <f t="shared" si="3"/>
        <v>0</v>
      </c>
      <c r="P10" s="616" t="b">
        <f t="shared" si="4"/>
        <v>0</v>
      </c>
      <c r="Q10" s="616" t="b">
        <f t="shared" si="5"/>
        <v>0</v>
      </c>
      <c r="R10" s="616" t="b">
        <f t="shared" si="6"/>
        <v>0</v>
      </c>
      <c r="S10" s="616" t="b">
        <f t="shared" si="7"/>
        <v>0</v>
      </c>
      <c r="T10" s="617" t="str">
        <f t="shared" si="33"/>
        <v/>
      </c>
      <c r="U10" s="618" t="str">
        <f t="shared" si="34"/>
        <v/>
      </c>
      <c r="V10" s="616" t="e">
        <f t="shared" si="35"/>
        <v>#VALUE!</v>
      </c>
      <c r="W10" s="616" t="e">
        <f t="shared" si="11"/>
        <v>#VALUE!</v>
      </c>
      <c r="X10" s="616" t="e">
        <f t="shared" si="12"/>
        <v>#VALUE!</v>
      </c>
      <c r="Y10" s="616" t="e">
        <f t="shared" si="13"/>
        <v>#VALUE!</v>
      </c>
      <c r="Z10" s="616" t="e">
        <f t="shared" si="14"/>
        <v>#VALUE!</v>
      </c>
      <c r="AA10" s="616" t="e">
        <f t="shared" si="15"/>
        <v>#VALUE!</v>
      </c>
      <c r="AB10" s="615" t="str">
        <f>IF(COUNTA(F10:G10:I10)&lt;3,"",(IF(W10=TRUE,$W$5,IF(X10=TRUE,$X$5,IF(Y10=TRUE,$Y$5,IF(Z10=TRUE,$Z$5,"Non"))))))</f>
        <v/>
      </c>
      <c r="AC10" s="616" t="e">
        <f t="shared" si="16"/>
        <v>#VALUE!</v>
      </c>
      <c r="AD10" s="616" t="e">
        <f t="shared" si="17"/>
        <v>#VALUE!</v>
      </c>
      <c r="AE10" s="616" t="e">
        <f t="shared" si="18"/>
        <v>#VALUE!</v>
      </c>
      <c r="AF10" s="616" t="e">
        <f t="shared" si="19"/>
        <v>#VALUE!</v>
      </c>
      <c r="AG10" s="616" t="e">
        <f t="shared" si="20"/>
        <v>#VALUE!</v>
      </c>
      <c r="AH10" s="615" t="str">
        <f>IF(COUNTA(F10:G10:I10)&lt;3,"",(IF(AC10=TRUE,$AC$5,IF(AD10=TRUE,$AD$5,IF(AE10=TRUE,$AE$5,IF(AF10=TRUE,$AF$5,IF(AG10=TRUE,$AG$5,"Aucune")))))))</f>
        <v/>
      </c>
      <c r="AI10" s="616" t="e">
        <f t="shared" si="21"/>
        <v>#VALUE!</v>
      </c>
      <c r="AJ10" s="616" t="e">
        <f t="shared" si="22"/>
        <v>#VALUE!</v>
      </c>
      <c r="AK10" s="616" t="e">
        <f t="shared" si="23"/>
        <v>#VALUE!</v>
      </c>
      <c r="AL10" s="616" t="e">
        <f t="shared" si="24"/>
        <v>#VALUE!</v>
      </c>
      <c r="AM10" s="616" t="e">
        <f t="shared" si="25"/>
        <v>#VALUE!</v>
      </c>
      <c r="AN10" s="615" t="str">
        <f>IF(COUNTA(F10:G10:I10)&lt;3,"",(IF(AI10=TRUE,$AI$5,IF(AJ10=TRUE,$AJ$5,IF(AK10=TRUE,$AK$5,IF(AL10=TRUE,$AL$5,IF(AM10=TRUE,$AM$5,"Aucune")))))))</f>
        <v/>
      </c>
      <c r="AO10" s="616" t="e">
        <f t="shared" si="26"/>
        <v>#VALUE!</v>
      </c>
      <c r="AP10" s="616" t="e">
        <f t="shared" si="27"/>
        <v>#VALUE!</v>
      </c>
      <c r="AQ10" s="616" t="e">
        <f t="shared" si="28"/>
        <v>#VALUE!</v>
      </c>
      <c r="AR10" s="615" t="str">
        <f>IF(COUNTA(F10:G10:I10)&lt;3,"",(IF(AO10=TRUE,$AO$5,IF(AP10=TRUE,$AP$5,IF(AQ10=TRUE,$AQ$5,"Aucune action requise")))))</f>
        <v/>
      </c>
      <c r="AS10" s="616" t="e">
        <f t="shared" si="29"/>
        <v>#VALUE!</v>
      </c>
      <c r="AT10" s="616" t="e">
        <f t="shared" si="30"/>
        <v>#VALUE!</v>
      </c>
      <c r="AU10" s="616" t="e">
        <f t="shared" si="31"/>
        <v>#VALUE!</v>
      </c>
      <c r="AV10" s="616" t="e">
        <f t="shared" si="32"/>
        <v>#VALUE!</v>
      </c>
      <c r="AW10" s="615" t="str">
        <f>IF(COUNTA(F10:G10:I10)&lt;3,"",(IF(AS10=TRUE,$AS$5,IF(AT10=TRUE,$AT$5,IF(AU10=TRUE,$AU$5,IF(AV10=TRUE,$AV$5,"Aucun"))))))</f>
        <v/>
      </c>
      <c r="AX10" s="619"/>
      <c r="AY10" s="648"/>
      <c r="AZ10" s="621"/>
    </row>
    <row r="11" spans="1:52" s="122" customFormat="1" ht="114" customHeight="1" thickBot="1">
      <c r="A11" s="121"/>
      <c r="B11" s="436">
        <v>5.5</v>
      </c>
      <c r="C11" s="437" t="s">
        <v>156</v>
      </c>
      <c r="D11" s="437" t="s">
        <v>157</v>
      </c>
      <c r="E11" s="421"/>
      <c r="F11" s="421"/>
      <c r="G11" s="422"/>
      <c r="H11" s="422"/>
      <c r="I11" s="423"/>
      <c r="J11" s="423"/>
      <c r="K11" s="129" t="str">
        <f t="shared" si="36"/>
        <v/>
      </c>
      <c r="L11" s="306">
        <f t="shared" si="0"/>
        <v>0</v>
      </c>
      <c r="M11" s="306" t="b">
        <f t="shared" si="1"/>
        <v>0</v>
      </c>
      <c r="N11" s="306" t="b">
        <f t="shared" si="2"/>
        <v>0</v>
      </c>
      <c r="O11" s="306" t="b">
        <f t="shared" si="3"/>
        <v>0</v>
      </c>
      <c r="P11" s="306" t="b">
        <f t="shared" si="4"/>
        <v>0</v>
      </c>
      <c r="Q11" s="306" t="b">
        <f t="shared" si="5"/>
        <v>0</v>
      </c>
      <c r="R11" s="306" t="b">
        <f t="shared" si="6"/>
        <v>0</v>
      </c>
      <c r="S11" s="306" t="b">
        <f t="shared" si="7"/>
        <v>0</v>
      </c>
      <c r="T11" s="307" t="str">
        <f t="shared" si="33"/>
        <v/>
      </c>
      <c r="U11" s="308" t="str">
        <f t="shared" si="34"/>
        <v/>
      </c>
      <c r="V11" s="130" t="e">
        <f t="shared" si="35"/>
        <v>#VALUE!</v>
      </c>
      <c r="W11" s="306" t="e">
        <f t="shared" si="11"/>
        <v>#VALUE!</v>
      </c>
      <c r="X11" s="306" t="e">
        <f t="shared" si="12"/>
        <v>#VALUE!</v>
      </c>
      <c r="Y11" s="306" t="e">
        <f t="shared" si="13"/>
        <v>#VALUE!</v>
      </c>
      <c r="Z11" s="306" t="e">
        <f t="shared" si="14"/>
        <v>#VALUE!</v>
      </c>
      <c r="AA11" s="306" t="e">
        <f t="shared" si="15"/>
        <v>#VALUE!</v>
      </c>
      <c r="AB11" s="309" t="str">
        <f>IF(COUNTA(F11:G11:I11)&lt;3,"",(IF(W11=TRUE,$W$5,IF(X11=TRUE,$X$5,IF(Y11=TRUE,$Y$5,IF(Z11=TRUE,$Z$5,"Non"))))))</f>
        <v/>
      </c>
      <c r="AC11" s="306" t="e">
        <f t="shared" si="16"/>
        <v>#VALUE!</v>
      </c>
      <c r="AD11" s="306" t="e">
        <f t="shared" si="17"/>
        <v>#VALUE!</v>
      </c>
      <c r="AE11" s="306" t="e">
        <f t="shared" si="18"/>
        <v>#VALUE!</v>
      </c>
      <c r="AF11" s="306" t="e">
        <f t="shared" si="19"/>
        <v>#VALUE!</v>
      </c>
      <c r="AG11" s="306" t="e">
        <f t="shared" si="20"/>
        <v>#VALUE!</v>
      </c>
      <c r="AH11" s="309" t="str">
        <f>IF(COUNTA(F11:G11:I11)&lt;3,"",(IF(AC11=TRUE,$AC$5,IF(AD11=TRUE,$AD$5,IF(AE11=TRUE,$AE$5,IF(AF11=TRUE,$AF$5,IF(AG11=TRUE,$AG$5,"Aucune")))))))</f>
        <v/>
      </c>
      <c r="AI11" s="306" t="e">
        <f t="shared" si="21"/>
        <v>#VALUE!</v>
      </c>
      <c r="AJ11" s="306" t="e">
        <f t="shared" si="22"/>
        <v>#VALUE!</v>
      </c>
      <c r="AK11" s="306" t="e">
        <f t="shared" si="23"/>
        <v>#VALUE!</v>
      </c>
      <c r="AL11" s="306" t="e">
        <f t="shared" si="24"/>
        <v>#VALUE!</v>
      </c>
      <c r="AM11" s="306" t="e">
        <f t="shared" si="25"/>
        <v>#VALUE!</v>
      </c>
      <c r="AN11" s="309" t="str">
        <f>IF(COUNTA(F11:G11:I11)&lt;3,"",(IF(AI11=TRUE,$AI$5,IF(AJ11=TRUE,$AJ$5,IF(AK11=TRUE,$AK$5,IF(AL11=TRUE,$AL$5,IF(AM11=TRUE,$AM$5,"Aucune")))))))</f>
        <v/>
      </c>
      <c r="AO11" s="306" t="e">
        <f t="shared" si="26"/>
        <v>#VALUE!</v>
      </c>
      <c r="AP11" s="306" t="e">
        <f t="shared" si="27"/>
        <v>#VALUE!</v>
      </c>
      <c r="AQ11" s="306" t="e">
        <f t="shared" si="28"/>
        <v>#VALUE!</v>
      </c>
      <c r="AR11" s="309" t="str">
        <f>IF(COUNTA(F11:G11:I11)&lt;3,"",(IF(AO11=TRUE,$AO$5,IF(AP11=TRUE,$AP$5,IF(AQ11=TRUE,$AQ$5,"Aucune action requise")))))</f>
        <v/>
      </c>
      <c r="AS11" s="306" t="e">
        <f t="shared" si="29"/>
        <v>#VALUE!</v>
      </c>
      <c r="AT11" s="306" t="e">
        <f t="shared" si="30"/>
        <v>#VALUE!</v>
      </c>
      <c r="AU11" s="306" t="e">
        <f t="shared" si="31"/>
        <v>#VALUE!</v>
      </c>
      <c r="AV11" s="306" t="e">
        <f t="shared" si="32"/>
        <v>#VALUE!</v>
      </c>
      <c r="AW11" s="309" t="str">
        <f>IF(COUNTA(F11:G11:I11)&lt;3,"",(IF(AS11=TRUE,$AS$5,IF(AT11=TRUE,$AT$5,IF(AU11=TRUE,$AU$5,IF(AV11=TRUE,$AV$5,"Aucun"))))))</f>
        <v/>
      </c>
      <c r="AX11" s="77"/>
      <c r="AY11" s="435"/>
      <c r="AZ11" s="156"/>
    </row>
    <row r="12" spans="1:52" s="122" customFormat="1" ht="114" customHeight="1" thickBot="1">
      <c r="A12" s="121"/>
      <c r="B12" s="603">
        <v>5.6</v>
      </c>
      <c r="C12" s="612" t="s">
        <v>158</v>
      </c>
      <c r="D12" s="613"/>
      <c r="E12" s="614"/>
      <c r="F12" s="614"/>
      <c r="G12" s="614"/>
      <c r="H12" s="614"/>
      <c r="I12" s="614"/>
      <c r="J12" s="614"/>
      <c r="K12" s="615" t="str">
        <f t="shared" si="36"/>
        <v/>
      </c>
      <c r="L12" s="616">
        <f t="shared" si="0"/>
        <v>0</v>
      </c>
      <c r="M12" s="616" t="b">
        <f t="shared" si="1"/>
        <v>0</v>
      </c>
      <c r="N12" s="616" t="b">
        <f t="shared" si="2"/>
        <v>0</v>
      </c>
      <c r="O12" s="616" t="b">
        <f t="shared" si="3"/>
        <v>0</v>
      </c>
      <c r="P12" s="616" t="b">
        <f t="shared" si="4"/>
        <v>0</v>
      </c>
      <c r="Q12" s="616" t="b">
        <f t="shared" si="5"/>
        <v>0</v>
      </c>
      <c r="R12" s="616" t="b">
        <f t="shared" si="6"/>
        <v>0</v>
      </c>
      <c r="S12" s="616" t="b">
        <f t="shared" si="7"/>
        <v>0</v>
      </c>
      <c r="T12" s="617" t="str">
        <f t="shared" si="33"/>
        <v/>
      </c>
      <c r="U12" s="618" t="str">
        <f t="shared" si="34"/>
        <v/>
      </c>
      <c r="V12" s="616" t="e">
        <f t="shared" si="35"/>
        <v>#VALUE!</v>
      </c>
      <c r="W12" s="616" t="e">
        <f t="shared" si="11"/>
        <v>#VALUE!</v>
      </c>
      <c r="X12" s="616" t="e">
        <f t="shared" si="12"/>
        <v>#VALUE!</v>
      </c>
      <c r="Y12" s="616" t="e">
        <f t="shared" si="13"/>
        <v>#VALUE!</v>
      </c>
      <c r="Z12" s="616" t="e">
        <f t="shared" si="14"/>
        <v>#VALUE!</v>
      </c>
      <c r="AA12" s="616" t="e">
        <f t="shared" si="15"/>
        <v>#VALUE!</v>
      </c>
      <c r="AB12" s="615" t="str">
        <f>IF(COUNTA(F12:G12:I12)&lt;3,"",(IF(W12=TRUE,$W$5,IF(X12=TRUE,$X$5,IF(Y12=TRUE,$Y$5,IF(Z12=TRUE,$Z$5,"Non"))))))</f>
        <v/>
      </c>
      <c r="AC12" s="616" t="e">
        <f t="shared" si="16"/>
        <v>#VALUE!</v>
      </c>
      <c r="AD12" s="616" t="e">
        <f t="shared" si="17"/>
        <v>#VALUE!</v>
      </c>
      <c r="AE12" s="616" t="e">
        <f t="shared" si="18"/>
        <v>#VALUE!</v>
      </c>
      <c r="AF12" s="616" t="e">
        <f t="shared" si="19"/>
        <v>#VALUE!</v>
      </c>
      <c r="AG12" s="616" t="e">
        <f t="shared" si="20"/>
        <v>#VALUE!</v>
      </c>
      <c r="AH12" s="615" t="str">
        <f>IF(COUNTA(F12:G12:I12)&lt;3,"",(IF(AC12=TRUE,$AC$5,IF(AD12=TRUE,$AD$5,IF(AE12=TRUE,$AE$5,IF(AF12=TRUE,$AF$5,IF(AG12=TRUE,$AG$5,"Aucune")))))))</f>
        <v/>
      </c>
      <c r="AI12" s="616" t="e">
        <f t="shared" si="21"/>
        <v>#VALUE!</v>
      </c>
      <c r="AJ12" s="616" t="e">
        <f t="shared" si="22"/>
        <v>#VALUE!</v>
      </c>
      <c r="AK12" s="616" t="e">
        <f t="shared" si="23"/>
        <v>#VALUE!</v>
      </c>
      <c r="AL12" s="616" t="e">
        <f t="shared" si="24"/>
        <v>#VALUE!</v>
      </c>
      <c r="AM12" s="616" t="e">
        <f t="shared" si="25"/>
        <v>#VALUE!</v>
      </c>
      <c r="AN12" s="615" t="str">
        <f>IF(COUNTA(F12:G12:I12)&lt;3,"",(IF(AI12=TRUE,$AI$5,IF(AJ12=TRUE,$AJ$5,IF(AK12=TRUE,$AK$5,IF(AL12=TRUE,$AL$5,IF(AM12=TRUE,$AM$5,"Aucune")))))))</f>
        <v/>
      </c>
      <c r="AO12" s="616" t="e">
        <f t="shared" si="26"/>
        <v>#VALUE!</v>
      </c>
      <c r="AP12" s="616" t="e">
        <f t="shared" si="27"/>
        <v>#VALUE!</v>
      </c>
      <c r="AQ12" s="616" t="e">
        <f t="shared" si="28"/>
        <v>#VALUE!</v>
      </c>
      <c r="AR12" s="615" t="str">
        <f>IF(COUNTA(F12:G12:I12)&lt;3,"",(IF(AO12=TRUE,$AO$5,IF(AP12=TRUE,$AP$5,IF(AQ12=TRUE,$AQ$5,"Aucune action requise")))))</f>
        <v/>
      </c>
      <c r="AS12" s="616" t="e">
        <f t="shared" si="29"/>
        <v>#VALUE!</v>
      </c>
      <c r="AT12" s="616" t="e">
        <f t="shared" si="30"/>
        <v>#VALUE!</v>
      </c>
      <c r="AU12" s="616" t="e">
        <f t="shared" si="31"/>
        <v>#VALUE!</v>
      </c>
      <c r="AV12" s="616" t="e">
        <f t="shared" si="32"/>
        <v>#VALUE!</v>
      </c>
      <c r="AW12" s="615" t="str">
        <f>IF(COUNTA(F12:G12:I12)&lt;3,"",(IF(AS12=TRUE,$AS$5,IF(AT12=TRUE,$AT$5,IF(AU12=TRUE,$AU$5,IF(AV12=TRUE,$AV$5,"Aucun"))))))</f>
        <v/>
      </c>
      <c r="AX12" s="619"/>
      <c r="AY12" s="620"/>
      <c r="AZ12" s="621"/>
    </row>
    <row r="13" spans="1:52" s="122" customFormat="1" ht="114" customHeight="1" thickBot="1">
      <c r="A13" s="121"/>
      <c r="B13" s="439" t="s">
        <v>159</v>
      </c>
      <c r="C13" s="437" t="s">
        <v>160</v>
      </c>
      <c r="D13" s="437" t="s">
        <v>521</v>
      </c>
      <c r="E13" s="421"/>
      <c r="F13" s="421"/>
      <c r="G13" s="422"/>
      <c r="H13" s="422"/>
      <c r="I13" s="423"/>
      <c r="J13" s="423"/>
      <c r="K13" s="129" t="str">
        <f t="shared" si="36"/>
        <v/>
      </c>
      <c r="L13" s="306">
        <f t="shared" si="0"/>
        <v>0</v>
      </c>
      <c r="M13" s="306" t="b">
        <f t="shared" si="1"/>
        <v>0</v>
      </c>
      <c r="N13" s="306" t="b">
        <f t="shared" si="2"/>
        <v>0</v>
      </c>
      <c r="O13" s="306" t="b">
        <f t="shared" si="3"/>
        <v>0</v>
      </c>
      <c r="P13" s="306" t="b">
        <f t="shared" si="4"/>
        <v>0</v>
      </c>
      <c r="Q13" s="306" t="b">
        <f t="shared" si="5"/>
        <v>0</v>
      </c>
      <c r="R13" s="306" t="b">
        <f t="shared" si="6"/>
        <v>0</v>
      </c>
      <c r="S13" s="306" t="b">
        <f t="shared" si="7"/>
        <v>0</v>
      </c>
      <c r="T13" s="307" t="str">
        <f t="shared" si="33"/>
        <v/>
      </c>
      <c r="U13" s="308" t="str">
        <f t="shared" si="34"/>
        <v/>
      </c>
      <c r="V13" s="130" t="e">
        <f t="shared" si="35"/>
        <v>#VALUE!</v>
      </c>
      <c r="W13" s="306" t="e">
        <f t="shared" si="11"/>
        <v>#VALUE!</v>
      </c>
      <c r="X13" s="306" t="e">
        <f t="shared" si="12"/>
        <v>#VALUE!</v>
      </c>
      <c r="Y13" s="306" t="e">
        <f t="shared" si="13"/>
        <v>#VALUE!</v>
      </c>
      <c r="Z13" s="306" t="e">
        <f t="shared" si="14"/>
        <v>#VALUE!</v>
      </c>
      <c r="AA13" s="306" t="e">
        <f t="shared" si="15"/>
        <v>#VALUE!</v>
      </c>
      <c r="AB13" s="309" t="str">
        <f>IF(COUNTA(F13:G13:I13)&lt;3,"",(IF(W13=TRUE,$W$5,IF(X13=TRUE,$X$5,IF(Y13=TRUE,$Y$5,IF(Z13=TRUE,$Z$5,"Non"))))))</f>
        <v/>
      </c>
      <c r="AC13" s="306" t="e">
        <f t="shared" si="16"/>
        <v>#VALUE!</v>
      </c>
      <c r="AD13" s="306" t="e">
        <f t="shared" si="17"/>
        <v>#VALUE!</v>
      </c>
      <c r="AE13" s="306" t="e">
        <f t="shared" si="18"/>
        <v>#VALUE!</v>
      </c>
      <c r="AF13" s="306" t="e">
        <f t="shared" si="19"/>
        <v>#VALUE!</v>
      </c>
      <c r="AG13" s="306" t="e">
        <f t="shared" si="20"/>
        <v>#VALUE!</v>
      </c>
      <c r="AH13" s="309" t="str">
        <f>IF(COUNTA(F13:G13:I13)&lt;3,"",(IF(AC13=TRUE,$AC$5,IF(AD13=TRUE,$AD$5,IF(AE13=TRUE,$AE$5,IF(AF13=TRUE,$AF$5,IF(AG13=TRUE,$AG$5,"Aucune")))))))</f>
        <v/>
      </c>
      <c r="AI13" s="306" t="e">
        <f t="shared" si="21"/>
        <v>#VALUE!</v>
      </c>
      <c r="AJ13" s="306" t="e">
        <f t="shared" si="22"/>
        <v>#VALUE!</v>
      </c>
      <c r="AK13" s="306" t="e">
        <f t="shared" si="23"/>
        <v>#VALUE!</v>
      </c>
      <c r="AL13" s="306" t="e">
        <f t="shared" si="24"/>
        <v>#VALUE!</v>
      </c>
      <c r="AM13" s="306" t="e">
        <f t="shared" si="25"/>
        <v>#VALUE!</v>
      </c>
      <c r="AN13" s="309" t="str">
        <f>IF(COUNTA(F13:G13:I13)&lt;3,"",(IF(AI13=TRUE,$AI$5,IF(AJ13=TRUE,$AJ$5,IF(AK13=TRUE,$AK$5,IF(AL13=TRUE,$AL$5,IF(AM13=TRUE,$AM$5,"Aucune")))))))</f>
        <v/>
      </c>
      <c r="AO13" s="306" t="e">
        <f t="shared" si="26"/>
        <v>#VALUE!</v>
      </c>
      <c r="AP13" s="306" t="e">
        <f t="shared" si="27"/>
        <v>#VALUE!</v>
      </c>
      <c r="AQ13" s="306" t="e">
        <f t="shared" si="28"/>
        <v>#VALUE!</v>
      </c>
      <c r="AR13" s="309" t="str">
        <f>IF(COUNTA(F13:G13:I13)&lt;3,"",(IF(AO13=TRUE,$AO$5,IF(AP13=TRUE,$AP$5,IF(AQ13=TRUE,$AQ$5,"Aucune action requise")))))</f>
        <v/>
      </c>
      <c r="AS13" s="306" t="e">
        <f t="shared" si="29"/>
        <v>#VALUE!</v>
      </c>
      <c r="AT13" s="306" t="e">
        <f t="shared" si="30"/>
        <v>#VALUE!</v>
      </c>
      <c r="AU13" s="306" t="e">
        <f t="shared" si="31"/>
        <v>#VALUE!</v>
      </c>
      <c r="AV13" s="306" t="e">
        <f t="shared" si="32"/>
        <v>#VALUE!</v>
      </c>
      <c r="AW13" s="309" t="str">
        <f>IF(COUNTA(F13:G13:I13)&lt;3,"",(IF(AS13=TRUE,$AS$5,IF(AT13=TRUE,$AT$5,IF(AU13=TRUE,$AU$5,IF(AV13=TRUE,$AV$5,"Aucun"))))))</f>
        <v/>
      </c>
      <c r="AX13" s="77"/>
      <c r="AY13" s="435"/>
      <c r="AZ13" s="156"/>
    </row>
    <row r="14" spans="1:52" s="122" customFormat="1" ht="114" customHeight="1">
      <c r="A14" s="121"/>
      <c r="B14" s="439" t="s">
        <v>161</v>
      </c>
      <c r="C14" s="437" t="s">
        <v>162</v>
      </c>
      <c r="D14" s="437" t="s">
        <v>163</v>
      </c>
      <c r="E14" s="481"/>
      <c r="F14" s="421"/>
      <c r="G14" s="422"/>
      <c r="H14" s="422"/>
      <c r="I14" s="423"/>
      <c r="J14" s="423"/>
      <c r="K14" s="129" t="str">
        <f t="shared" si="36"/>
        <v/>
      </c>
      <c r="L14" s="306">
        <f t="shared" si="0"/>
        <v>0</v>
      </c>
      <c r="M14" s="306" t="b">
        <f t="shared" si="1"/>
        <v>0</v>
      </c>
      <c r="N14" s="306" t="b">
        <f t="shared" si="2"/>
        <v>0</v>
      </c>
      <c r="O14" s="306" t="b">
        <f t="shared" si="3"/>
        <v>0</v>
      </c>
      <c r="P14" s="306" t="b">
        <f t="shared" si="4"/>
        <v>0</v>
      </c>
      <c r="Q14" s="306" t="b">
        <f t="shared" si="5"/>
        <v>0</v>
      </c>
      <c r="R14" s="306" t="b">
        <f t="shared" si="6"/>
        <v>0</v>
      </c>
      <c r="S14" s="306" t="b">
        <f t="shared" si="7"/>
        <v>0</v>
      </c>
      <c r="T14" s="307" t="str">
        <f t="shared" si="33"/>
        <v/>
      </c>
      <c r="U14" s="308" t="str">
        <f t="shared" si="34"/>
        <v/>
      </c>
      <c r="V14" s="130" t="e">
        <f t="shared" si="35"/>
        <v>#VALUE!</v>
      </c>
      <c r="W14" s="306" t="e">
        <f t="shared" si="11"/>
        <v>#VALUE!</v>
      </c>
      <c r="X14" s="306" t="e">
        <f t="shared" si="12"/>
        <v>#VALUE!</v>
      </c>
      <c r="Y14" s="306" t="e">
        <f t="shared" si="13"/>
        <v>#VALUE!</v>
      </c>
      <c r="Z14" s="306" t="e">
        <f t="shared" si="14"/>
        <v>#VALUE!</v>
      </c>
      <c r="AA14" s="306" t="e">
        <f t="shared" si="15"/>
        <v>#VALUE!</v>
      </c>
      <c r="AB14" s="309" t="str">
        <f>IF(COUNTA(F14:G14:I14)&lt;3,"",(IF(W14=TRUE,$W$5,IF(X14=TRUE,$X$5,IF(Y14=TRUE,$Y$5,IF(Z14=TRUE,$Z$5,"Non"))))))</f>
        <v/>
      </c>
      <c r="AC14" s="306" t="e">
        <f t="shared" si="16"/>
        <v>#VALUE!</v>
      </c>
      <c r="AD14" s="306" t="e">
        <f t="shared" si="17"/>
        <v>#VALUE!</v>
      </c>
      <c r="AE14" s="306" t="e">
        <f t="shared" si="18"/>
        <v>#VALUE!</v>
      </c>
      <c r="AF14" s="306" t="e">
        <f t="shared" si="19"/>
        <v>#VALUE!</v>
      </c>
      <c r="AG14" s="306" t="e">
        <f t="shared" si="20"/>
        <v>#VALUE!</v>
      </c>
      <c r="AH14" s="309" t="str">
        <f>IF(COUNTA(F14:G14:I14)&lt;3,"",(IF(AC14=TRUE,$AC$5,IF(AD14=TRUE,$AD$5,IF(AE14=TRUE,$AE$5,IF(AF14=TRUE,$AF$5,IF(AG14=TRUE,$AG$5,"Aucune")))))))</f>
        <v/>
      </c>
      <c r="AI14" s="306" t="e">
        <f t="shared" si="21"/>
        <v>#VALUE!</v>
      </c>
      <c r="AJ14" s="306" t="e">
        <f t="shared" si="22"/>
        <v>#VALUE!</v>
      </c>
      <c r="AK14" s="306" t="e">
        <f t="shared" si="23"/>
        <v>#VALUE!</v>
      </c>
      <c r="AL14" s="306" t="e">
        <f t="shared" si="24"/>
        <v>#VALUE!</v>
      </c>
      <c r="AM14" s="306" t="e">
        <f t="shared" si="25"/>
        <v>#VALUE!</v>
      </c>
      <c r="AN14" s="309" t="str">
        <f>IF(COUNTA(F14:G14:I14)&lt;3,"",(IF(AI14=TRUE,$AI$5,IF(AJ14=TRUE,$AJ$5,IF(AK14=TRUE,$AK$5,IF(AL14=TRUE,$AL$5,IF(AM14=TRUE,$AM$5,"Aucune")))))))</f>
        <v/>
      </c>
      <c r="AO14" s="306" t="e">
        <f t="shared" si="26"/>
        <v>#VALUE!</v>
      </c>
      <c r="AP14" s="306" t="e">
        <f t="shared" si="27"/>
        <v>#VALUE!</v>
      </c>
      <c r="AQ14" s="306" t="e">
        <f t="shared" si="28"/>
        <v>#VALUE!</v>
      </c>
      <c r="AR14" s="309" t="str">
        <f>IF(COUNTA(F14:G14:I14)&lt;3,"",(IF(AO14=TRUE,$AO$5,IF(AP14=TRUE,$AP$5,IF(AQ14=TRUE,$AQ$5,"Aucune action requise")))))</f>
        <v/>
      </c>
      <c r="AS14" s="306" t="e">
        <f t="shared" si="29"/>
        <v>#VALUE!</v>
      </c>
      <c r="AT14" s="306" t="e">
        <f t="shared" si="30"/>
        <v>#VALUE!</v>
      </c>
      <c r="AU14" s="306" t="e">
        <f t="shared" si="31"/>
        <v>#VALUE!</v>
      </c>
      <c r="AV14" s="306" t="e">
        <f t="shared" si="32"/>
        <v>#VALUE!</v>
      </c>
      <c r="AW14" s="309" t="str">
        <f>IF(COUNTA(F14:G14:I14)&lt;3,"",(IF(AS14=TRUE,$AS$5,IF(AT14=TRUE,$AT$5,IF(AU14=TRUE,$AU$5,IF(AV14=TRUE,$AV$5,"Aucun"))))))</f>
        <v/>
      </c>
      <c r="AX14" s="77"/>
      <c r="AY14" s="482"/>
      <c r="AZ14" s="156"/>
    </row>
    <row r="15" spans="1:52" s="122" customFormat="1" ht="114" customHeight="1">
      <c r="A15" s="121"/>
      <c r="B15" s="439" t="s">
        <v>164</v>
      </c>
      <c r="C15" s="437" t="s">
        <v>165</v>
      </c>
      <c r="D15" s="437" t="s">
        <v>524</v>
      </c>
      <c r="E15" s="31"/>
      <c r="F15" s="31"/>
      <c r="G15" s="32"/>
      <c r="H15" s="32"/>
      <c r="I15" s="33"/>
      <c r="J15" s="33"/>
      <c r="K15" s="124" t="str">
        <f t="shared" ref="K15" si="37">T15</f>
        <v/>
      </c>
      <c r="L15" s="280">
        <f t="shared" ref="L15" si="38">F15*10+G15</f>
        <v>0</v>
      </c>
      <c r="M15" s="280" t="b">
        <f t="shared" ref="M15" si="39">OR(L15=31)</f>
        <v>0</v>
      </c>
      <c r="N15" s="280" t="b">
        <f t="shared" ref="N15" si="40">OR(L15=21,L15=32)</f>
        <v>0</v>
      </c>
      <c r="O15" s="280" t="b">
        <f t="shared" ref="O15" si="41">OR(L15=22,L15=33)</f>
        <v>0</v>
      </c>
      <c r="P15" s="280" t="b">
        <f t="shared" ref="P15" si="42">OR(L15=11,L15=12)</f>
        <v>0</v>
      </c>
      <c r="Q15" s="280" t="b">
        <f t="shared" ref="Q15" si="43">OR(L15=23,L15=34)</f>
        <v>0</v>
      </c>
      <c r="R15" s="280" t="b">
        <f t="shared" ref="R15" si="44">OR(L15=13,L15=14,L15=24)</f>
        <v>0</v>
      </c>
      <c r="S15" s="280" t="b">
        <f t="shared" ref="S15" si="45">OR(L15=1,L15=2,L15=3,L15=4)</f>
        <v>0</v>
      </c>
      <c r="T15" s="281" t="str">
        <f t="shared" si="8"/>
        <v/>
      </c>
      <c r="U15" s="282" t="str">
        <f t="shared" si="9"/>
        <v/>
      </c>
      <c r="V15" s="125" t="e">
        <f t="shared" si="10"/>
        <v>#VALUE!</v>
      </c>
      <c r="W15" s="280" t="e">
        <f t="shared" ref="W15" si="46">OR(V15=61,V15=62,V15=63)</f>
        <v>#VALUE!</v>
      </c>
      <c r="X15" s="280" t="e">
        <f t="shared" ref="X15" si="47">OR(V15=51,V15=52)</f>
        <v>#VALUE!</v>
      </c>
      <c r="Y15" s="280" t="e">
        <f t="shared" ref="Y15" si="48">OR(V15=31,V15=41,V15=42,V15=53)</f>
        <v>#VALUE!</v>
      </c>
      <c r="Z15" s="280" t="e">
        <f t="shared" ref="Z15" si="49">OR(V15=21,V15=32)</f>
        <v>#VALUE!</v>
      </c>
      <c r="AA15" s="280" t="e">
        <f t="shared" ref="AA15" si="50">AND(W15=FALSE,X15=FALSE,Y15=FALSE,Z15=FALSE)</f>
        <v>#VALUE!</v>
      </c>
      <c r="AB15" s="283" t="str">
        <f>IF(COUNTA(F15:G15:I15)&lt;3,"",(IF(W15=TRUE,$W$5,IF(X15=TRUE,$X$5,IF(Y15=TRUE,$Y$5,IF(Z15=TRUE,$Z$5,"Non"))))))</f>
        <v/>
      </c>
      <c r="AC15" s="280" t="e">
        <f t="shared" ref="AC15" si="51">OR(V15=61,V15=62,V15=51,V15=52)</f>
        <v>#VALUE!</v>
      </c>
      <c r="AD15" s="280" t="e">
        <f t="shared" ref="AD15" si="52">OR(V15=41,V15=42)</f>
        <v>#VALUE!</v>
      </c>
      <c r="AE15" s="280" t="e">
        <f t="shared" ref="AE15" si="53">OR(V15=31,V15=32,V15=63,V15=64,V15=53,V15=54,)</f>
        <v>#VALUE!</v>
      </c>
      <c r="AF15" s="280" t="e">
        <f t="shared" ref="AF15" si="54">OR(V15=21,V15=22,)</f>
        <v>#VALUE!</v>
      </c>
      <c r="AG15" s="280" t="e">
        <f t="shared" ref="AG15" si="55">OR(V15=11,V15=12,V15=13,V15=23,)</f>
        <v>#VALUE!</v>
      </c>
      <c r="AH15" s="283" t="str">
        <f>IF(COUNTA(F15:G15:I15)&lt;3,"",(IF(AC15=TRUE,$AC$5,IF(AD15=TRUE,$AD$5,IF(AE15=TRUE,$AE$5,IF(AF15=TRUE,$AF$5,IF(AG15=TRUE,$AG$5,"Aucune")))))))</f>
        <v/>
      </c>
      <c r="AI15" s="280" t="e">
        <f t="shared" ref="AI15" si="56">OR(V15=62,V15=52,V15=42)</f>
        <v>#VALUE!</v>
      </c>
      <c r="AJ15" s="280" t="e">
        <f t="shared" ref="AJ15" si="57">OR(V15=63,V15=53,V15=43,V15=64,V15=54)</f>
        <v>#VALUE!</v>
      </c>
      <c r="AK15" s="280" t="e">
        <f t="shared" ref="AK15" si="58">OR(V15=61,V15=51,V15=41)</f>
        <v>#VALUE!</v>
      </c>
      <c r="AL15" s="280" t="e">
        <f t="shared" ref="AL15" si="59">OR(V15=44,V15=32,V15=33,V15=34)</f>
        <v>#VALUE!</v>
      </c>
      <c r="AM15" s="280" t="e">
        <f t="shared" ref="AM15" si="60">OR(V15=22,V15=23,V15=24,V15=12,V15=13,V15=14)</f>
        <v>#VALUE!</v>
      </c>
      <c r="AN15" s="283" t="str">
        <f>IF(COUNTA(F15:G15:I15)&lt;3,"",(IF(AI15=TRUE,$AI$5,IF(AJ15=TRUE,$AJ$5,IF(AK15=TRUE,$AK$5,IF(AL15=TRUE,$AL$5,IF(AM15=TRUE,$AM$5,"Aucune")))))))</f>
        <v/>
      </c>
      <c r="AO15" s="280" t="e">
        <f t="shared" ref="AO15" si="61">OR(V15=61,V15=62,V15=63,V15=51,V15=52,V15=53)</f>
        <v>#VALUE!</v>
      </c>
      <c r="AP15" s="280" t="e">
        <f t="shared" ref="AP15" si="62">OR(V15=41,V15=42,V15=43,V15=31,V15=32,V15=33)</f>
        <v>#VALUE!</v>
      </c>
      <c r="AQ15" s="280" t="e">
        <f t="shared" ref="AQ15" si="63">OR(V15=21,V15=22,V15=23,V15=11,V15=12,V15=13)</f>
        <v>#VALUE!</v>
      </c>
      <c r="AR15" s="283" t="str">
        <f>IF(COUNTA(F15:G15:I15)&lt;3,"",(IF(AO15=TRUE,$AO$5,IF(AP15=TRUE,$AP$5,IF(AQ15=TRUE,$AQ$5,"Aucune action requise")))))</f>
        <v/>
      </c>
      <c r="AS15" s="280" t="e">
        <f t="shared" ref="AS15" si="64">OR(V15=61,V15=51,V15=41,V15=31,V15=21)</f>
        <v>#VALUE!</v>
      </c>
      <c r="AT15" s="280" t="e">
        <f t="shared" ref="AT15" si="65">OR(V15=62,V15=52,V15=42,V15=32,V15=22,V15=63,V15=53)</f>
        <v>#VALUE!</v>
      </c>
      <c r="AU15" s="280" t="e">
        <f t="shared" ref="AU15" si="66">OR(V15=43,V15=33,V15=23,V15=34,V15=24)</f>
        <v>#VALUE!</v>
      </c>
      <c r="AV15" s="280" t="e">
        <f t="shared" ref="AV15" si="67">OR(V15=64,V15=54,V15=44)</f>
        <v>#VALUE!</v>
      </c>
      <c r="AW15" s="283" t="str">
        <f>IF(COUNTA(F15:G15:I15)&lt;3,"",(IF(AS15=TRUE,$AS$5,IF(AT15=TRUE,$AT$5,IF(AU15=TRUE,$AU$5,IF(AV15=TRUE,$AV$5,"Aucun"))))))</f>
        <v/>
      </c>
      <c r="AX15" s="80"/>
      <c r="AY15" s="36"/>
      <c r="AZ15" s="157"/>
    </row>
  </sheetData>
  <mergeCells count="8">
    <mergeCell ref="B2:H2"/>
    <mergeCell ref="B6:AZ6"/>
    <mergeCell ref="B3:AZ3"/>
    <mergeCell ref="B4:C5"/>
    <mergeCell ref="E4:F4"/>
    <mergeCell ref="G4:H4"/>
    <mergeCell ref="I4:J4"/>
    <mergeCell ref="AY4:AZ4"/>
  </mergeCells>
  <conditionalFormatting sqref="A4 E7:E15 J7:J15">
    <cfRule type="expression" dxfId="1534" priority="305">
      <formula>FIND("Agir",B4)</formula>
    </cfRule>
    <cfRule type="expression" dxfId="1533" priority="306">
      <formula>FIND("Réagir",B4)</formula>
    </cfRule>
  </conditionalFormatting>
  <conditionalFormatting sqref="A4 J7:J15 E7:E15">
    <cfRule type="expression" dxfId="1532" priority="304" stopIfTrue="1">
      <formula>ISTEXT(A4)</formula>
    </cfRule>
  </conditionalFormatting>
  <conditionalFormatting sqref="A4">
    <cfRule type="expression" dxfId="1531" priority="300">
      <formula>FIND("Réagir",B4)</formula>
    </cfRule>
    <cfRule type="expression" dxfId="1530" priority="303">
      <formula>FIND("Réagir",B4)</formula>
    </cfRule>
    <cfRule type="expression" dxfId="1529" priority="302">
      <formula>FIND("Agir",B4)</formula>
    </cfRule>
    <cfRule type="expression" dxfId="1528" priority="301" stopIfTrue="1">
      <formula>ISTEXT(A4)</formula>
    </cfRule>
    <cfRule type="expression" dxfId="1527" priority="298" stopIfTrue="1">
      <formula>ISTEXT(A4)</formula>
    </cfRule>
    <cfRule type="expression" dxfId="1526" priority="299">
      <formula>FIND("Agir",B4)</formula>
    </cfRule>
  </conditionalFormatting>
  <conditionalFormatting sqref="E7:E15">
    <cfRule type="expression" dxfId="1525" priority="241">
      <formula>FIND("Conforter",G7)</formula>
    </cfRule>
    <cfRule type="expression" dxfId="1524" priority="240" stopIfTrue="1">
      <formula>ISTEXT(E7)</formula>
    </cfRule>
  </conditionalFormatting>
  <conditionalFormatting sqref="E15">
    <cfRule type="expression" dxfId="1523" priority="234" stopIfTrue="1">
      <formula>ISTEXT(E15)</formula>
    </cfRule>
    <cfRule type="expression" dxfId="1522" priority="102" stopIfTrue="1">
      <formula>ISTEXT(E15)</formula>
    </cfRule>
    <cfRule type="expression" dxfId="1521" priority="103">
      <formula>FIND("Conforter",G15)</formula>
    </cfRule>
    <cfRule type="expression" dxfId="1520" priority="235">
      <formula>FIND("Conforter",G15)</formula>
    </cfRule>
  </conditionalFormatting>
  <conditionalFormatting sqref="G7:I15">
    <cfRule type="expression" dxfId="1519" priority="294">
      <formula>FIND("Conforter",J7)</formula>
    </cfRule>
    <cfRule type="expression" dxfId="1518" priority="293" stopIfTrue="1">
      <formula>ISTEXT(G7)</formula>
    </cfRule>
  </conditionalFormatting>
  <conditionalFormatting sqref="H7:I15">
    <cfRule type="expression" dxfId="1517" priority="290" stopIfTrue="1">
      <formula>ISTEXT(H7)</formula>
    </cfRule>
    <cfRule type="expression" dxfId="1516" priority="291">
      <formula>FIND("Agir",J7)</formula>
    </cfRule>
    <cfRule type="expression" dxfId="1515" priority="292">
      <formula>FIND("Réagir",J7)</formula>
    </cfRule>
  </conditionalFormatting>
  <conditionalFormatting sqref="H15:I15">
    <cfRule type="expression" dxfId="1514" priority="105">
      <formula>FIND("Conforter",K15)</formula>
    </cfRule>
    <cfRule type="expression" dxfId="1513" priority="273">
      <formula>FIND("Conforter",K15)</formula>
    </cfRule>
  </conditionalFormatting>
  <conditionalFormatting sqref="H15:J15">
    <cfRule type="expression" dxfId="1512" priority="104" stopIfTrue="1">
      <formula>ISTEXT(H15)</formula>
    </cfRule>
    <cfRule type="expression" dxfId="1511" priority="272" stopIfTrue="1">
      <formula>ISTEXT(H15)</formula>
    </cfRule>
  </conditionalFormatting>
  <conditionalFormatting sqref="I7:I14">
    <cfRule type="expression" dxfId="1510" priority="218">
      <formula>FIND("Conforter",K7)</formula>
    </cfRule>
    <cfRule type="expression" dxfId="1509" priority="217" stopIfTrue="1">
      <formula>ISTEXT(I7)</formula>
    </cfRule>
  </conditionalFormatting>
  <conditionalFormatting sqref="J7:J14 AB7:AB15 AH7:AH15 AN7:AN15 AR7:AR15 AW7:AZ15 J15:K15">
    <cfRule type="containsText" dxfId="1508" priority="297" stopIfTrue="1" operator="containsText" text="Terme">
      <formula>NOT(ISERROR(SEARCH("Terme",J7)))</formula>
    </cfRule>
    <cfRule type="containsText" dxfId="1507" priority="296" stopIfTrue="1" operator="containsText" text="Seconde">
      <formula>NOT(ISERROR(SEARCH("Seconde",J7)))</formula>
    </cfRule>
  </conditionalFormatting>
  <conditionalFormatting sqref="J15">
    <cfRule type="expression" dxfId="1506" priority="275">
      <formula>FIND("Agir",K15)</formula>
    </cfRule>
    <cfRule type="expression" dxfId="1505" priority="108">
      <formula>FIND("Réagir",K15)</formula>
    </cfRule>
    <cfRule type="expression" dxfId="1504" priority="276">
      <formula>FIND("Réagir",K15)</formula>
    </cfRule>
    <cfRule type="expression" dxfId="1503" priority="107">
      <formula>FIND("Agir",K15)</formula>
    </cfRule>
  </conditionalFormatting>
  <conditionalFormatting sqref="J5:K5 AB5 AH5 AN5 AR5 AW5:AZ5">
    <cfRule type="containsText" dxfId="1502" priority="11" stopIfTrue="1" operator="containsText" text="Première">
      <formula>NOT(ISERROR(SEARCH("Première",J5)))</formula>
    </cfRule>
    <cfRule type="containsText" dxfId="1501" priority="12" stopIfTrue="1" operator="containsText" text="Seconde">
      <formula>NOT(ISERROR(SEARCH("Seconde",J5)))</formula>
    </cfRule>
    <cfRule type="containsText" dxfId="1500" priority="13" stopIfTrue="1" operator="containsText" text="Terme">
      <formula>NOT(ISERROR(SEARCH("Terme",J5)))</formula>
    </cfRule>
  </conditionalFormatting>
  <conditionalFormatting sqref="J15:K15 AW7:AZ15 AN7:AN15 AR7:AR15 AB7:AB15 AH7:AH15 J7:J14">
    <cfRule type="containsText" dxfId="1499" priority="295" stopIfTrue="1" operator="containsText" text="Première">
      <formula>NOT(ISERROR(SEARCH("Première",J7)))</formula>
    </cfRule>
  </conditionalFormatting>
  <conditionalFormatting sqref="K7:K15">
    <cfRule type="containsText" dxfId="1498" priority="253" stopIfTrue="1" operator="containsText" text="long">
      <formula>NOT(ISERROR(SEARCH("long",K7)))</formula>
    </cfRule>
    <cfRule type="containsText" dxfId="1497" priority="252" stopIfTrue="1" operator="containsText" text="moyen">
      <formula>NOT(ISERROR(SEARCH("moyen",K7)))</formula>
    </cfRule>
    <cfRule type="containsText" dxfId="1496" priority="251" stopIfTrue="1" operator="containsText" text="Urgent">
      <formula>NOT(ISERROR(SEARCH("Urgent",K7)))</formula>
    </cfRule>
    <cfRule type="containsText" dxfId="1495" priority="250" stopIfTrue="1" operator="containsText" text="Non Prioritaire">
      <formula>NOT(ISERROR(SEARCH("Non Prioritaire",K7)))</formula>
    </cfRule>
    <cfRule type="containsText" dxfId="1494" priority="249" stopIfTrue="1" operator="containsText" text="consolidation">
      <formula>NOT(ISERROR(SEARCH("consolidation",K7)))</formula>
    </cfRule>
    <cfRule type="containsText" dxfId="1493" priority="248" stopIfTrue="1" operator="containsText" text="Non pertinent">
      <formula>NOT(ISERROR(SEARCH("Non pertinent",K7)))</formula>
    </cfRule>
    <cfRule type="containsText" dxfId="1492" priority="247" operator="containsText" text="Intervention prioritaire">
      <formula>NOT(ISERROR(SEARCH("Intervention prioritaire",K7)))</formula>
    </cfRule>
  </conditionalFormatting>
  <conditionalFormatting sqref="K15">
    <cfRule type="containsText" dxfId="1491" priority="287" stopIfTrue="1" operator="containsText" text="Non">
      <formula>NOT(ISERROR(SEARCH("Non",K15)))</formula>
    </cfRule>
  </conditionalFormatting>
  <conditionalFormatting sqref="AB7:AB15">
    <cfRule type="expression" dxfId="1490" priority="191">
      <formula>FIND("Agir",AW7)</formula>
    </cfRule>
    <cfRule type="expression" dxfId="1489" priority="192">
      <formula>FIND("Réagir",AW7)</formula>
    </cfRule>
    <cfRule type="expression" dxfId="1488" priority="190" stopIfTrue="1">
      <formula>ISTEXT(AB7)</formula>
    </cfRule>
  </conditionalFormatting>
  <conditionalFormatting sqref="AH7:AH15 AN7:AN15 AR7:AR15 AW7:AW15">
    <cfRule type="expression" dxfId="1487" priority="188">
      <formula>FIND("Agir",#REF!)</formula>
    </cfRule>
    <cfRule type="expression" dxfId="1486" priority="189">
      <formula>FIND("Réagir",#REF!)</formula>
    </cfRule>
  </conditionalFormatting>
  <conditionalFormatting sqref="AH7:AH15">
    <cfRule type="expression" dxfId="1485" priority="179">
      <formula>FIND("Agir",#REF!)</formula>
    </cfRule>
    <cfRule type="expression" dxfId="1484" priority="180">
      <formula>FIND("Réagir",#REF!)</formula>
    </cfRule>
    <cfRule type="expression" dxfId="1483" priority="178" stopIfTrue="1">
      <formula>ISTEXT(AH7)</formula>
    </cfRule>
  </conditionalFormatting>
  <conditionalFormatting sqref="AN7:AN15 AR7:AR15 AW7:AW15 AH7:AH15">
    <cfRule type="expression" dxfId="1482" priority="187" stopIfTrue="1">
      <formula>ISTEXT(AH7)</formula>
    </cfRule>
  </conditionalFormatting>
  <conditionalFormatting sqref="AN7:AN15 AR7:AR15 AW7:AW15">
    <cfRule type="expression" dxfId="1481" priority="221">
      <formula>FIND("Réagir",#REF!)</formula>
    </cfRule>
    <cfRule type="expression" dxfId="1480" priority="220">
      <formula>FIND("Agir",#REF!)</formula>
    </cfRule>
    <cfRule type="expression" dxfId="1479" priority="185">
      <formula>FIND("Agir",#REF!)</formula>
    </cfRule>
    <cfRule type="expression" dxfId="1478" priority="186">
      <formula>FIND("Réagir",#REF!)</formula>
    </cfRule>
  </conditionalFormatting>
  <conditionalFormatting sqref="AR7:AR15 AN7:AN15 AW7:AW15">
    <cfRule type="expression" dxfId="1477" priority="219" stopIfTrue="1">
      <formula>ISTEXT(AN7)</formula>
    </cfRule>
  </conditionalFormatting>
  <conditionalFormatting sqref="AR7:AR15">
    <cfRule type="expression" dxfId="1476" priority="216">
      <formula>FIND("Réagir",AW7)</formula>
    </cfRule>
    <cfRule type="expression" dxfId="1475" priority="215">
      <formula>FIND("Agir",AW7)</formula>
    </cfRule>
    <cfRule type="expression" dxfId="1474" priority="214" stopIfTrue="1">
      <formula>ISTEXT(AR7)</formula>
    </cfRule>
  </conditionalFormatting>
  <conditionalFormatting sqref="AR15">
    <cfRule type="expression" dxfId="1473" priority="207">
      <formula>FIND("Réagir",AW15)</formula>
    </cfRule>
    <cfRule type="expression" dxfId="1472" priority="206">
      <formula>FIND("Agir",AW15)</formula>
    </cfRule>
    <cfRule type="expression" dxfId="1471" priority="205" stopIfTrue="1">
      <formula>ISTEXT(AR15)</formula>
    </cfRule>
    <cfRule type="expression" dxfId="1470" priority="101">
      <formula>FIND("Réagir",AW15)</formula>
    </cfRule>
    <cfRule type="expression" dxfId="1469" priority="100">
      <formula>FIND("Agir",AW15)</formula>
    </cfRule>
    <cfRule type="expression" dxfId="1468" priority="99" stopIfTrue="1">
      <formula>ISTEXT(AR15)</formula>
    </cfRule>
  </conditionalFormatting>
  <conditionalFormatting sqref="AW7:AW15 AR7:AR15 AN7:AN15">
    <cfRule type="expression" dxfId="1467" priority="184" stopIfTrue="1">
      <formula>ISTEXT(AN7)</formula>
    </cfRule>
  </conditionalFormatting>
  <conditionalFormatting sqref="AW7:AX15">
    <cfRule type="expression" dxfId="1466" priority="177">
      <formula>FIND("Réagir",#REF!)</formula>
    </cfRule>
    <cfRule type="expression" dxfId="1465" priority="176">
      <formula>FIND("Agir",#REF!)</formula>
    </cfRule>
  </conditionalFormatting>
  <conditionalFormatting sqref="AW7:AZ15">
    <cfRule type="expression" dxfId="1464" priority="175" stopIfTrue="1">
      <formula>ISTEXT(AW7)</formula>
    </cfRule>
  </conditionalFormatting>
  <conditionalFormatting sqref="AX4:AY4">
    <cfRule type="containsText" dxfId="1463" priority="10" stopIfTrue="1" operator="containsText" text="Terme">
      <formula>NOT(ISERROR(SEARCH("Terme",AX4)))</formula>
    </cfRule>
    <cfRule type="containsText" dxfId="1462" priority="9" stopIfTrue="1" operator="containsText" text="Seconde">
      <formula>NOT(ISERROR(SEARCH("Seconde",AX4)))</formula>
    </cfRule>
    <cfRule type="containsText" dxfId="1461" priority="8" stopIfTrue="1" operator="containsText" text="Première">
      <formula>NOT(ISERROR(SEARCH("Première",AX4)))</formula>
    </cfRule>
  </conditionalFormatting>
  <conditionalFormatting sqref="AY7:AZ15">
    <cfRule type="expression" dxfId="1460" priority="224">
      <formula>FIND("Réagir",#REF!)</formula>
    </cfRule>
    <cfRule type="expression" dxfId="1459" priority="223">
      <formula>FIND("Agir",#REF!)</formula>
    </cfRule>
  </conditionalFormatting>
  <dataValidations count="4">
    <dataValidation type="list" allowBlank="1" showInputMessage="1" showErrorMessage="1" errorTitle="Valeur invalide" error="La valeur doit être contenue entre 1 et 4" promptTitle="Performance actuelle" prompt="Valeur comprise entre 1 et 4_x000a_Cette cible est :_x000a_1 - Pas du tout atteinte_x000a_2 - En partie atteinte_x000a_3 - En voie d'être atteinte_x000a_4 - Atteinte" sqref="G7:G15" xr:uid="{00000000-0002-0000-0600-000000000000}">
      <formula1>$N$1:$Q$1</formula1>
    </dataValidation>
    <dataValidation type="list" allowBlank="1" showInputMessage="1" showErrorMessage="1" errorTitle="Valeur invalide" error="Les valeurs permises pour l'importance sont 0, 1, 2 ou 3" promptTitle="Importance de la cible" prompt="Valeur comprise entre 0 et 3_x000a_L'atteinte de cette cible est :_x000a_0 - Non applicable_x000a_1 - Peu important_x000a_2 - Important_x000a_3 - Très important" sqref="F7:F15" xr:uid="{00000000-0002-0000-0600-000001000000}">
      <formula1>$M$1:$P$1</formula1>
    </dataValidation>
    <dataValidation type="list" allowBlank="1" showInputMessage="1" showErrorMessage="1" errorTitle="Valeur invalide" error="La valeur doit être contenue entre 1 et 4" promptTitle="Compétences" prompt="Valeur comprise entre 1 et 5_x000a_Les compétences pour cette cible sont : _x000a_1 - Secteur publique échelle nationale_x000a_2 - Secteur public à l’échelle locale._x000a_3 - Secteur public (nationale et locale)_x000a_4 - Partagée entre les secteurs public et privé_x000a_5. Secteur privé. " sqref="I12 I9" xr:uid="{00000000-0002-0000-0600-000002000000}">
      <formula1>$N$1:$Q$1</formula1>
    </dataValidation>
    <dataValidation type="list" allowBlank="1" showInputMessage="1" showErrorMessage="1" errorTitle="Valeur invalide" error="La valeur doit être contenue entre 1 et 4" promptTitle="Compétences" prompt="Valeur comprise entre 1 et 5_x000a_Les compétences pour cette cible sont : _x000a_1 - Secteur publique échelle nationale_x000a_2 - Secteur public à l’échelle locale._x000a_3 - Secteur public (nationale et locale)_x000a_4 - Partagée entre les secteurs public et privé_x000a_5. Secteur privé. " sqref="I7:I8 I10:I11 I13:I15" xr:uid="{3A4E4FC6-4D26-4CCF-B7E3-1DC5B4AFDF0B}">
      <formula1>$N$1:$R$1</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25</vt:i4>
      </vt:variant>
      <vt:variant>
        <vt:lpstr>Plages nommées</vt:lpstr>
      </vt:variant>
      <vt:variant>
        <vt:i4>3</vt:i4>
      </vt:variant>
    </vt:vector>
  </HeadingPairs>
  <TitlesOfParts>
    <vt:vector size="28" baseType="lpstr">
      <vt:lpstr>Identifiez-vous</vt:lpstr>
      <vt:lpstr>Acceuil</vt:lpstr>
      <vt:lpstr>Méthodologie</vt:lpstr>
      <vt:lpstr>Modalités d'interprétation</vt:lpstr>
      <vt:lpstr>ODD 1</vt:lpstr>
      <vt:lpstr>ODD 2</vt:lpstr>
      <vt:lpstr>ODD 3</vt:lpstr>
      <vt:lpstr>ODD 4</vt:lpstr>
      <vt:lpstr>ODD 5</vt:lpstr>
      <vt:lpstr>ODD 6</vt:lpstr>
      <vt:lpstr>ODD 7</vt:lpstr>
      <vt:lpstr>ODD 8</vt:lpstr>
      <vt:lpstr>ODD 9</vt:lpstr>
      <vt:lpstr>ODD 10</vt:lpstr>
      <vt:lpstr>ODD 11</vt:lpstr>
      <vt:lpstr>ODD 12</vt:lpstr>
      <vt:lpstr>ODD 13</vt:lpstr>
      <vt:lpstr>ODD 14</vt:lpstr>
      <vt:lpstr>ODD 15</vt:lpstr>
      <vt:lpstr>ODD 16</vt:lpstr>
      <vt:lpstr>ODD 17</vt:lpstr>
      <vt:lpstr>Résultats détaillés</vt:lpstr>
      <vt:lpstr>Priorisation</vt:lpstr>
      <vt:lpstr>Résultats synthèse</vt:lpstr>
      <vt:lpstr>GraphiqueParODD</vt:lpstr>
      <vt:lpstr>Comp.</vt:lpstr>
      <vt:lpstr>'Résultats détaillés'!Zone_d_impression</vt:lpstr>
      <vt:lpstr>'Résultats synthèse'!Zone_d_impression</vt:lpstr>
    </vt:vector>
  </TitlesOfParts>
  <Manager/>
  <Company>Consultant indépendant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 de priorisation des ODD et de leurs cibles</dc:title>
  <dc:subject/>
  <dc:creator>Olivier Riffon, écoconseiller</dc:creator>
  <cp:keywords/>
  <dc:description>Grille réalisée pour prioriser les ODD et leurs cibles. Pour questions et commentaires : olivier_riffon@uqac.ca.</dc:description>
  <cp:lastModifiedBy>Julie Jodoin Rodriguez</cp:lastModifiedBy>
  <cp:revision/>
  <dcterms:created xsi:type="dcterms:W3CDTF">2003-09-14T15:33:23Z</dcterms:created>
  <dcterms:modified xsi:type="dcterms:W3CDTF">2024-10-25T13:27:24Z</dcterms:modified>
  <cp:category/>
  <cp:contentStatus/>
</cp:coreProperties>
</file>